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3.xml><?xml version="1.0" encoding="utf-8"?>
<comments xmlns="http://schemas.openxmlformats.org/spreadsheetml/2006/main">
  <authors>
    <author>Francesco Addante</author>
  </authors>
  <commentList>
    <comment ref="B29" authorId="0">
      <text>
        <r>
          <rPr>
            <sz val="8"/>
            <rFont val="Tahoma"/>
            <family val="0"/>
          </rPr>
          <t xml:space="preserve">- 10% + commis €6: € 48,50
- Saldo all'Hotel:     €  382,50
- TOTALE:              €  431,00  </t>
        </r>
      </text>
    </comment>
  </commentList>
</comments>
</file>

<file path=xl/sharedStrings.xml><?xml version="1.0" encoding="utf-8"?>
<sst xmlns="http://schemas.openxmlformats.org/spreadsheetml/2006/main" count="109" uniqueCount="91">
  <si>
    <t>Musei</t>
  </si>
  <si>
    <t>Viaggio</t>
  </si>
  <si>
    <t>Soggiorno</t>
  </si>
  <si>
    <t>Cibo</t>
  </si>
  <si>
    <t>Ristoranti</t>
  </si>
  <si>
    <t>Souvenir</t>
  </si>
  <si>
    <t xml:space="preserve">Foto </t>
  </si>
  <si>
    <t>Pellicole</t>
  </si>
  <si>
    <t>Sviluppo</t>
  </si>
  <si>
    <t>Percentuale</t>
  </si>
  <si>
    <t>Sottocategoria</t>
  </si>
  <si>
    <t>Categoria</t>
  </si>
  <si>
    <t>Descrizione</t>
  </si>
  <si>
    <t>Costo</t>
  </si>
  <si>
    <t xml:space="preserve">Carburante </t>
  </si>
  <si>
    <t>TOTALE COMPLESSIVO</t>
  </si>
  <si>
    <t>Hotel</t>
  </si>
  <si>
    <t>Totale Parz</t>
  </si>
  <si>
    <t xml:space="preserve">Totale </t>
  </si>
  <si>
    <t>Media Giorno x Persona</t>
  </si>
  <si>
    <t>Data</t>
  </si>
  <si>
    <t>C.Credito</t>
  </si>
  <si>
    <t xml:space="preserve">Volo </t>
  </si>
  <si>
    <r>
      <t xml:space="preserve">Viaggio </t>
    </r>
    <r>
      <rPr>
        <b/>
        <u val="single"/>
        <sz val="10"/>
        <rFont val="Arial"/>
        <family val="2"/>
      </rPr>
      <t>2 Persone</t>
    </r>
    <r>
      <rPr>
        <b/>
        <sz val="10"/>
        <rFont val="Arial"/>
        <family val="2"/>
      </rPr>
      <t>: Amsterdam - Brugges - Bruxelles (18 Ago - 28 Ago 03)</t>
    </r>
  </si>
  <si>
    <t>Pedaggio Autostrada</t>
  </si>
  <si>
    <t>Parcheggio</t>
  </si>
  <si>
    <t>A/R: BARI - ROMA CIAMPINO Via CAIANELLO</t>
  </si>
  <si>
    <t>A/R Corsa 1.7 TDI: 1,25 Pieni</t>
  </si>
  <si>
    <r>
      <t>Aerop.</t>
    </r>
    <r>
      <rPr>
        <u val="single"/>
        <sz val="10"/>
        <rFont val="Arial"/>
        <family val="2"/>
      </rPr>
      <t>Ciampino P5</t>
    </r>
    <r>
      <rPr>
        <sz val="10"/>
        <rFont val="Arial"/>
        <family val="0"/>
      </rPr>
      <t xml:space="preserve"> (10 giorni: dal 18 Ago: 08:35 al 28 Ago: 12:03)</t>
    </r>
  </si>
  <si>
    <t>A/R Roma Ciampino - Bruxelles Charleroi (RYANAIR)</t>
  </si>
  <si>
    <t xml:space="preserve">Treno Bruxelles-Amsterdam </t>
  </si>
  <si>
    <t xml:space="preserve">Treno Amsterdam-Brugges </t>
  </si>
  <si>
    <t>Metrò+Autobus: Charleroi sud - Gasometre - Fleurus</t>
  </si>
  <si>
    <t>Taxi Fleurus - Aerop.Charleroi</t>
  </si>
  <si>
    <t>BA-RO A/R</t>
  </si>
  <si>
    <t>A/R</t>
  </si>
  <si>
    <t xml:space="preserve">Trasferimento con Shuttle Aerop. Bruxelles Charleroi - Bruxelles </t>
  </si>
  <si>
    <t>Andata</t>
  </si>
  <si>
    <t>Ritorno</t>
  </si>
  <si>
    <t xml:space="preserve">Shuttle Treno </t>
  </si>
  <si>
    <t>Treno Metrò Autobus Taxi</t>
  </si>
  <si>
    <t>EGO</t>
  </si>
  <si>
    <t>Alkmaar</t>
  </si>
  <si>
    <t>Treno</t>
  </si>
  <si>
    <t xml:space="preserve">A/R Treno Amsterdam - Alkmaar </t>
  </si>
  <si>
    <t>CARTA SI</t>
  </si>
  <si>
    <t>19-20/08</t>
  </si>
  <si>
    <r>
      <t xml:space="preserve">Viaja Hotel </t>
    </r>
    <r>
      <rPr>
        <u val="single"/>
        <sz val="10"/>
        <rFont val="Arial"/>
        <family val="2"/>
      </rPr>
      <t>Amsterdam</t>
    </r>
    <r>
      <rPr>
        <sz val="10"/>
        <rFont val="Arial"/>
        <family val="0"/>
      </rPr>
      <t>: (€ 90xcam): 2N (18/08 - 19/08) compr 1°colaz.</t>
    </r>
  </si>
  <si>
    <r>
      <t xml:space="preserve">Inn Hotel </t>
    </r>
    <r>
      <rPr>
        <u val="single"/>
        <sz val="10"/>
        <rFont val="Arial"/>
        <family val="2"/>
      </rPr>
      <t>Amsterdam</t>
    </r>
    <r>
      <rPr>
        <sz val="10"/>
        <rFont val="Arial"/>
        <family val="0"/>
      </rPr>
      <t xml:space="preserve"> (€ 85 x cam+ € 6 comm) 5N (20-24/08) incl 1° col </t>
    </r>
  </si>
  <si>
    <r>
      <t xml:space="preserve">Hotel </t>
    </r>
    <r>
      <rPr>
        <u val="single"/>
        <sz val="10"/>
        <rFont val="Arial"/>
        <family val="2"/>
      </rPr>
      <t>Brugges</t>
    </r>
    <r>
      <rPr>
        <sz val="10"/>
        <rFont val="Arial"/>
        <family val="0"/>
      </rPr>
      <t xml:space="preserve"> (€ 50 x cam): 2N (25/08 - 26/08) incl 1° colaz</t>
    </r>
  </si>
  <si>
    <t>Amsterdam Anna Frank</t>
  </si>
  <si>
    <t>Alkaamar Museo Formaggio (KaasMuseum Het)</t>
  </si>
  <si>
    <t>Amsterdam Erotic Museum</t>
  </si>
  <si>
    <t>Amsterdam Sex Museum</t>
  </si>
  <si>
    <t>Amsterdam De oude Kerk</t>
  </si>
  <si>
    <t>n. 4 pellicole da 36 foto 400 ISO (1 gratis)</t>
  </si>
  <si>
    <t>formato 13x18 al Carrefour</t>
  </si>
  <si>
    <t>Cartoline</t>
  </si>
  <si>
    <r>
      <t>10 giorni</t>
    </r>
    <r>
      <rPr>
        <sz val="10"/>
        <rFont val="Arial"/>
        <family val="0"/>
      </rPr>
      <t xml:space="preserve"> (dal 18 Ago al 28 Ago 03)</t>
    </r>
  </si>
  <si>
    <t>Escursioni</t>
  </si>
  <si>
    <t>KeyTours</t>
  </si>
  <si>
    <t>Marken -Voledhan</t>
  </si>
  <si>
    <t>Alkaamar Zoccoli da 21 cm.</t>
  </si>
  <si>
    <t>Telefono</t>
  </si>
  <si>
    <t>10 giorni soggiorno</t>
  </si>
  <si>
    <t>Amsterdam Cena a "Madre Maria" (bistecca+pollo+liquore+acqua)</t>
  </si>
  <si>
    <t>Amsterdam Cena a "VAN PUFFELEN" (tortellini+salm+acqua+liquore)</t>
  </si>
  <si>
    <t>Amsterdam Cena a "la Carreta" (acqua+pane+2 bist.con ins e pat:menù off.ta)</t>
  </si>
  <si>
    <t>Amsterdam Cena a in de waag bv Castello (prosc e fungh+salm+acqua+dolce)</t>
  </si>
  <si>
    <t>Autogril ritorno 1 pranzo</t>
  </si>
  <si>
    <t>Amsterdam Cena a "Bloemies" (creps+milkshake+acqua)</t>
  </si>
  <si>
    <t>Amsterdam PASS (Musei+mezzi trasp+battel+cibo+sconti)</t>
  </si>
  <si>
    <t>Zaanse Schans Museo storico locale</t>
  </si>
  <si>
    <t>panini,gelati, acqua,caffè,frutta,cioccolata</t>
  </si>
  <si>
    <t>Amsterdam Libro</t>
  </si>
  <si>
    <t>Mac-Bike</t>
  </si>
  <si>
    <t>Amsterdam noleggio 1 g.no bici con freno a mano</t>
  </si>
  <si>
    <t>Amsterdam Cena a "Majestic Dam 3" (salmone+ acqua+gelato)</t>
  </si>
  <si>
    <t>Brugges Cena a "Bistro ter halle" (acqua+bistecca+aringhe+prosc-mel+crocch.pat+pane)</t>
  </si>
  <si>
    <t>Brugges Cena a "WIJ DANKEN U EN" (acqua+pane+menu spec: patè+aringhe+dolce)</t>
  </si>
  <si>
    <t>Fleurus Brasserie moderne Hotel Ibis (spagh+carne+pollo+acqua+gelato)</t>
  </si>
  <si>
    <t>Brugges Libro</t>
  </si>
  <si>
    <t>Wind Cell+ tel fisso+ Internet</t>
  </si>
  <si>
    <r>
      <t xml:space="preserve">Ibis Airp Hotel </t>
    </r>
    <r>
      <rPr>
        <u val="single"/>
        <sz val="10"/>
        <rFont val="Arial"/>
        <family val="2"/>
      </rPr>
      <t>Fleurus</t>
    </r>
    <r>
      <rPr>
        <sz val="10"/>
        <rFont val="Arial"/>
        <family val="0"/>
      </rPr>
      <t xml:space="preserve"> </t>
    </r>
    <r>
      <rPr>
        <u val="single"/>
        <sz val="10"/>
        <rFont val="Arial"/>
        <family val="2"/>
      </rPr>
      <t>Carleroi</t>
    </r>
    <r>
      <rPr>
        <sz val="10"/>
        <rFont val="Arial"/>
        <family val="0"/>
      </rPr>
      <t xml:space="preserve"> (€ 70 x cam): 1N (27/08) escl 1° colaz</t>
    </r>
  </si>
  <si>
    <t>Cioccolata</t>
  </si>
  <si>
    <t>Brugges Pralinete: cioc sfusa + in stecche</t>
  </si>
  <si>
    <t>Charleroi Aerop. Confezione di 14 Bouchet Cote d'or</t>
  </si>
  <si>
    <t>Noleggio Bici</t>
  </si>
  <si>
    <t>PAGATA</t>
  </si>
  <si>
    <t>Zaanse Zaandam Schans Tulipani</t>
  </si>
  <si>
    <t>Nmbs Treno Brugges-Charleroi sud via Bruxelles (sosta a Bruxelles Midi)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</si>
</sst>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L.&quot;\ #,##0"/>
    <numFmt numFmtId="185" formatCode="[$-410]dddd\ d\ mmmm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184" fontId="4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0" fillId="2" borderId="1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2" borderId="4" xfId="0" applyNumberFormat="1" applyFill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14" fontId="1" fillId="0" borderId="1" xfId="0" applyNumberFormat="1" applyFont="1" applyBorder="1" applyAlignment="1">
      <alignment/>
    </xf>
    <xf numFmtId="14" fontId="0" fillId="0" borderId="3" xfId="0" applyNumberFormat="1" applyBorder="1" applyAlignment="1">
      <alignment/>
    </xf>
    <xf numFmtId="14" fontId="1" fillId="0" borderId="5" xfId="0" applyNumberFormat="1" applyFont="1" applyBorder="1" applyAlignment="1">
      <alignment/>
    </xf>
    <xf numFmtId="14" fontId="0" fillId="2" borderId="4" xfId="0" applyNumberFormat="1" applyFill="1" applyBorder="1" applyAlignment="1">
      <alignment/>
    </xf>
    <xf numFmtId="14" fontId="0" fillId="0" borderId="1" xfId="0" applyNumberFormat="1" applyBorder="1" applyAlignment="1">
      <alignment/>
    </xf>
    <xf numFmtId="4" fontId="9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14" fontId="0" fillId="3" borderId="1" xfId="0" applyNumberFormat="1" applyFill="1" applyBorder="1" applyAlignment="1">
      <alignment/>
    </xf>
    <xf numFmtId="4" fontId="0" fillId="3" borderId="1" xfId="0" applyNumberForma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1" fillId="3" borderId="1" xfId="0" applyNumberFormat="1" applyFont="1" applyFill="1" applyBorder="1" applyAlignment="1">
      <alignment/>
    </xf>
    <xf numFmtId="4" fontId="0" fillId="3" borderId="1" xfId="0" applyNumberFormat="1" applyFill="1" applyBorder="1" applyAlignment="1">
      <alignment wrapText="1"/>
    </xf>
    <xf numFmtId="4" fontId="2" fillId="0" borderId="1" xfId="0" applyNumberFormat="1" applyFont="1" applyFill="1" applyBorder="1" applyAlignment="1">
      <alignment/>
    </xf>
    <xf numFmtId="4" fontId="0" fillId="3" borderId="0" xfId="0" applyNumberFormat="1" applyFill="1" applyAlignment="1">
      <alignment/>
    </xf>
    <xf numFmtId="14" fontId="0" fillId="4" borderId="1" xfId="0" applyNumberFormat="1" applyFill="1" applyBorder="1" applyAlignment="1">
      <alignment/>
    </xf>
    <xf numFmtId="4" fontId="0" fillId="4" borderId="1" xfId="0" applyNumberFormat="1" applyFill="1" applyBorder="1" applyAlignment="1">
      <alignment/>
    </xf>
    <xf numFmtId="4" fontId="1" fillId="4" borderId="1" xfId="0" applyNumberFormat="1" applyFont="1" applyFill="1" applyBorder="1" applyAlignment="1">
      <alignment/>
    </xf>
    <xf numFmtId="4" fontId="0" fillId="4" borderId="1" xfId="0" applyNumberForma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14" fontId="1" fillId="5" borderId="1" xfId="0" applyNumberFormat="1" applyFon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1" fillId="0" borderId="6" xfId="0" applyNumberFormat="1" applyFont="1" applyBorder="1" applyAlignment="1">
      <alignment/>
    </xf>
    <xf numFmtId="0" fontId="0" fillId="2" borderId="4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3" borderId="1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4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9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tabSelected="1" workbookViewId="0" topLeftCell="A1">
      <pane ySplit="4" topLeftCell="BM5" activePane="bottomLeft" state="frozen"/>
      <selection pane="topLeft" activeCell="C1" sqref="C1"/>
      <selection pane="bottomLeft" activeCell="A12" sqref="A12"/>
    </sheetView>
  </sheetViews>
  <sheetFormatPr defaultColWidth="9.140625" defaultRowHeight="12.75"/>
  <cols>
    <col min="1" max="1" width="11.7109375" style="24" customWidth="1"/>
    <col min="2" max="2" width="9.421875" style="2" customWidth="1"/>
    <col min="3" max="3" width="13.8515625" style="2" customWidth="1"/>
    <col min="4" max="4" width="26.8515625" style="2" customWidth="1"/>
    <col min="5" max="5" width="60.28125" style="2" customWidth="1"/>
    <col min="6" max="6" width="9.140625" style="42" customWidth="1"/>
    <col min="7" max="7" width="1.8515625" style="2" customWidth="1"/>
    <col min="8" max="8" width="11.421875" style="2" customWidth="1"/>
    <col min="9" max="9" width="8.57421875" style="2" customWidth="1"/>
    <col min="10" max="10" width="11.8515625" style="2" customWidth="1"/>
    <col min="11" max="11" width="9.140625" style="2" customWidth="1"/>
    <col min="12" max="12" width="14.28125" style="2" customWidth="1"/>
    <col min="13" max="16384" width="9.140625" style="2" customWidth="1"/>
  </cols>
  <sheetData>
    <row r="1" ht="12.75">
      <c r="A1" s="20" t="s">
        <v>23</v>
      </c>
    </row>
    <row r="2" spans="1:10" ht="6.75" customHeight="1">
      <c r="A2" s="21"/>
      <c r="B2" s="12"/>
      <c r="C2" s="12"/>
      <c r="D2" s="12"/>
      <c r="E2" s="12"/>
      <c r="F2" s="43"/>
      <c r="G2" s="12"/>
      <c r="H2" s="12"/>
      <c r="I2" s="12"/>
      <c r="J2" s="12"/>
    </row>
    <row r="3" spans="1:11" ht="12.75">
      <c r="A3" s="22" t="s">
        <v>20</v>
      </c>
      <c r="B3" s="14" t="s">
        <v>21</v>
      </c>
      <c r="C3" s="14" t="s">
        <v>11</v>
      </c>
      <c r="D3" s="15" t="s">
        <v>10</v>
      </c>
      <c r="E3" s="15" t="s">
        <v>12</v>
      </c>
      <c r="F3" s="44" t="s">
        <v>13</v>
      </c>
      <c r="G3" s="15"/>
      <c r="H3" s="15" t="s">
        <v>17</v>
      </c>
      <c r="I3" s="16" t="s">
        <v>18</v>
      </c>
      <c r="J3" s="17" t="s">
        <v>9</v>
      </c>
      <c r="K3" s="11"/>
    </row>
    <row r="4" spans="1:10" ht="2.25" customHeight="1">
      <c r="A4" s="23"/>
      <c r="B4" s="13"/>
      <c r="C4" s="13"/>
      <c r="D4" s="13"/>
      <c r="E4" s="13"/>
      <c r="F4" s="45"/>
      <c r="G4" s="13"/>
      <c r="H4" s="13"/>
      <c r="I4" s="13"/>
      <c r="J4" s="13"/>
    </row>
    <row r="5" ht="15.75">
      <c r="C5" s="3" t="s">
        <v>1</v>
      </c>
    </row>
    <row r="6" ht="15.75">
      <c r="C6" s="3"/>
    </row>
    <row r="7" spans="3:6" ht="12.75">
      <c r="C7" s="1" t="s">
        <v>34</v>
      </c>
      <c r="D7" s="1" t="s">
        <v>24</v>
      </c>
      <c r="E7" s="2" t="s">
        <v>26</v>
      </c>
      <c r="F7" s="42">
        <f>6.8+6.8+9+9</f>
        <v>31.6</v>
      </c>
    </row>
    <row r="8" spans="3:6" ht="15.75">
      <c r="C8" s="3"/>
      <c r="D8" s="1" t="s">
        <v>14</v>
      </c>
      <c r="E8" s="2" t="s">
        <v>27</v>
      </c>
      <c r="F8" s="46">
        <f>33+(33/4)</f>
        <v>41.25</v>
      </c>
    </row>
    <row r="9" spans="3:6" ht="25.5">
      <c r="C9" s="3"/>
      <c r="D9" s="1" t="s">
        <v>25</v>
      </c>
      <c r="E9" s="19" t="s">
        <v>28</v>
      </c>
      <c r="F9" s="46">
        <v>64.3</v>
      </c>
    </row>
    <row r="10" spans="3:8" ht="15.75">
      <c r="C10" s="3"/>
      <c r="H10" s="2">
        <f>SUM(F7:F9)</f>
        <v>137.14999999999998</v>
      </c>
    </row>
    <row r="11" ht="9" customHeight="1">
      <c r="C11" s="3"/>
    </row>
    <row r="12" spans="1:8" ht="12.75">
      <c r="A12" s="35" t="s">
        <v>88</v>
      </c>
      <c r="B12" s="36" t="s">
        <v>45</v>
      </c>
      <c r="C12" s="37" t="s">
        <v>35</v>
      </c>
      <c r="D12" s="37" t="s">
        <v>22</v>
      </c>
      <c r="E12" s="36" t="s">
        <v>29</v>
      </c>
      <c r="F12" s="41">
        <v>168.24</v>
      </c>
      <c r="H12" s="2">
        <f>SUM(F12)</f>
        <v>168.24</v>
      </c>
    </row>
    <row r="13" spans="3:4" ht="15.75">
      <c r="C13" s="3"/>
      <c r="D13" s="1"/>
    </row>
    <row r="14" spans="3:6" ht="12.75">
      <c r="C14" s="1" t="s">
        <v>37</v>
      </c>
      <c r="D14" s="1" t="s">
        <v>39</v>
      </c>
      <c r="E14" s="2" t="s">
        <v>36</v>
      </c>
      <c r="F14" s="42">
        <f>10*2</f>
        <v>20</v>
      </c>
    </row>
    <row r="15" spans="1:6" ht="15.75">
      <c r="A15" s="28">
        <v>37851</v>
      </c>
      <c r="B15" s="29" t="s">
        <v>41</v>
      </c>
      <c r="C15" s="30"/>
      <c r="D15" s="31"/>
      <c r="E15" s="34" t="s">
        <v>30</v>
      </c>
      <c r="F15" s="47">
        <f>31.4*2</f>
        <v>62.8</v>
      </c>
    </row>
    <row r="16" spans="3:8" ht="15.75">
      <c r="C16" s="3"/>
      <c r="D16" s="1"/>
      <c r="E16" s="18"/>
      <c r="H16" s="2">
        <f>SUM(F14:F15)</f>
        <v>82.8</v>
      </c>
    </row>
    <row r="17" spans="3:4" ht="12.75" customHeight="1">
      <c r="C17" s="3"/>
      <c r="D17" s="1"/>
    </row>
    <row r="18" spans="3:6" ht="12.75" customHeight="1">
      <c r="C18" s="1" t="s">
        <v>38</v>
      </c>
      <c r="D18" s="1" t="s">
        <v>40</v>
      </c>
      <c r="E18" s="18" t="s">
        <v>31</v>
      </c>
      <c r="F18" s="42">
        <f>37*2</f>
        <v>74</v>
      </c>
    </row>
    <row r="19" spans="1:6" ht="12.75" customHeight="1">
      <c r="A19" s="35">
        <v>37859</v>
      </c>
      <c r="B19" s="35" t="s">
        <v>45</v>
      </c>
      <c r="C19" s="35"/>
      <c r="D19" s="35"/>
      <c r="E19" s="35" t="s">
        <v>90</v>
      </c>
      <c r="F19" s="41">
        <f>16.6*2</f>
        <v>33.2</v>
      </c>
    </row>
    <row r="20" spans="4:6" ht="12.75" customHeight="1">
      <c r="D20" s="1"/>
      <c r="E20" s="2" t="s">
        <v>32</v>
      </c>
      <c r="F20" s="42">
        <f>1.65*2</f>
        <v>3.3</v>
      </c>
    </row>
    <row r="21" spans="4:6" ht="12.75" customHeight="1">
      <c r="D21" s="1"/>
      <c r="E21" s="2" t="s">
        <v>33</v>
      </c>
      <c r="F21" s="42">
        <v>12.1</v>
      </c>
    </row>
    <row r="22" spans="4:8" ht="12.75" customHeight="1">
      <c r="D22" s="1"/>
      <c r="H22" s="2">
        <f>SUM(F18:F21)</f>
        <v>122.6</v>
      </c>
    </row>
    <row r="23" ht="12.75" customHeight="1">
      <c r="D23" s="1"/>
    </row>
    <row r="24" spans="3:8" ht="12.75" customHeight="1">
      <c r="C24" s="1" t="s">
        <v>42</v>
      </c>
      <c r="D24" s="1" t="s">
        <v>43</v>
      </c>
      <c r="E24" s="2" t="s">
        <v>44</v>
      </c>
      <c r="F24" s="42">
        <f>10*2</f>
        <v>20</v>
      </c>
      <c r="H24" s="2">
        <f>SUM(F24)</f>
        <v>20</v>
      </c>
    </row>
    <row r="26" spans="4:10" ht="12.75">
      <c r="D26" s="1"/>
      <c r="I26" s="1">
        <f>SUM(H7:H24)</f>
        <v>530.79</v>
      </c>
      <c r="J26" s="5">
        <f>SUM(I26/I75*100)</f>
        <v>25.617525265687892</v>
      </c>
    </row>
    <row r="27" spans="3:10" ht="1.5" customHeight="1">
      <c r="C27" s="10"/>
      <c r="D27" s="10"/>
      <c r="E27" s="10"/>
      <c r="F27" s="48"/>
      <c r="G27" s="10"/>
      <c r="H27" s="10"/>
      <c r="I27" s="10"/>
      <c r="J27" s="10"/>
    </row>
    <row r="28" spans="1:10" ht="12.75">
      <c r="A28" s="35">
        <v>37851</v>
      </c>
      <c r="B28" s="35" t="s">
        <v>45</v>
      </c>
      <c r="C28" s="40" t="s">
        <v>2</v>
      </c>
      <c r="D28" s="35" t="s">
        <v>16</v>
      </c>
      <c r="E28" s="35" t="s">
        <v>47</v>
      </c>
      <c r="F28" s="41">
        <v>180</v>
      </c>
      <c r="J28" s="5"/>
    </row>
    <row r="29" spans="1:10" ht="26.25">
      <c r="A29" s="28" t="s">
        <v>46</v>
      </c>
      <c r="B29" s="29" t="s">
        <v>41</v>
      </c>
      <c r="C29" s="30"/>
      <c r="D29" s="31"/>
      <c r="E29" s="32" t="s">
        <v>48</v>
      </c>
      <c r="F29" s="47">
        <f>(85*5)+6</f>
        <v>431</v>
      </c>
      <c r="J29" s="5"/>
    </row>
    <row r="30" spans="3:10" ht="15.75">
      <c r="C30" s="3"/>
      <c r="D30" s="1"/>
      <c r="E30" s="4" t="s">
        <v>49</v>
      </c>
      <c r="F30" s="42">
        <f>50*2</f>
        <v>100</v>
      </c>
      <c r="J30" s="5"/>
    </row>
    <row r="31" spans="1:10" ht="15.75">
      <c r="A31" s="28">
        <v>37860</v>
      </c>
      <c r="B31" s="29" t="s">
        <v>41</v>
      </c>
      <c r="C31" s="30"/>
      <c r="D31" s="31"/>
      <c r="E31" s="32" t="s">
        <v>83</v>
      </c>
      <c r="F31" s="47">
        <v>70</v>
      </c>
      <c r="J31" s="5"/>
    </row>
    <row r="32" spans="4:10" ht="12.75">
      <c r="D32" s="1"/>
      <c r="I32" s="1">
        <f>SUM(F28:F31)</f>
        <v>781</v>
      </c>
      <c r="J32" s="5">
        <f>SUM(I32/I75*100)</f>
        <v>37.69341402909294</v>
      </c>
    </row>
    <row r="33" spans="3:10" ht="1.5" customHeight="1">
      <c r="C33" s="10"/>
      <c r="D33" s="10"/>
      <c r="E33" s="10"/>
      <c r="F33" s="48"/>
      <c r="G33" s="10"/>
      <c r="H33" s="10"/>
      <c r="I33" s="10"/>
      <c r="J33" s="10"/>
    </row>
    <row r="34" spans="1:10" ht="26.25">
      <c r="A34" s="28">
        <v>37851</v>
      </c>
      <c r="B34" s="29" t="s">
        <v>41</v>
      </c>
      <c r="C34" s="33" t="s">
        <v>3</v>
      </c>
      <c r="D34" s="31" t="s">
        <v>4</v>
      </c>
      <c r="E34" s="32" t="s">
        <v>67</v>
      </c>
      <c r="F34" s="47">
        <v>32</v>
      </c>
      <c r="J34" s="5"/>
    </row>
    <row r="35" spans="1:10" ht="25.5">
      <c r="A35" s="35">
        <v>37852</v>
      </c>
      <c r="B35" s="36" t="s">
        <v>45</v>
      </c>
      <c r="C35" s="37"/>
      <c r="D35" s="37"/>
      <c r="E35" s="38" t="s">
        <v>68</v>
      </c>
      <c r="F35" s="49">
        <v>44.55</v>
      </c>
      <c r="J35" s="5"/>
    </row>
    <row r="36" spans="3:10" ht="12.75">
      <c r="C36" s="1"/>
      <c r="D36" s="1"/>
      <c r="E36" s="4" t="s">
        <v>77</v>
      </c>
      <c r="F36" s="50">
        <v>22.2</v>
      </c>
      <c r="J36" s="5"/>
    </row>
    <row r="37" spans="1:10" ht="12.75">
      <c r="A37" s="35">
        <v>37856</v>
      </c>
      <c r="B37" s="35" t="s">
        <v>45</v>
      </c>
      <c r="C37" s="35"/>
      <c r="D37" s="35"/>
      <c r="E37" s="35" t="s">
        <v>65</v>
      </c>
      <c r="F37" s="41">
        <v>24.2</v>
      </c>
      <c r="J37" s="5"/>
    </row>
    <row r="38" spans="1:10" ht="12.75">
      <c r="A38" s="35">
        <v>37857</v>
      </c>
      <c r="B38" s="35" t="s">
        <v>45</v>
      </c>
      <c r="C38" s="35"/>
      <c r="D38" s="35"/>
      <c r="E38" s="35" t="s">
        <v>66</v>
      </c>
      <c r="F38" s="41">
        <v>38.2</v>
      </c>
      <c r="J38" s="5"/>
    </row>
    <row r="39" spans="3:10" ht="12.75">
      <c r="C39" s="1"/>
      <c r="D39" s="1"/>
      <c r="E39" s="4" t="s">
        <v>70</v>
      </c>
      <c r="F39" s="42">
        <v>11</v>
      </c>
      <c r="J39" s="5"/>
    </row>
    <row r="40" spans="1:10" ht="12.75">
      <c r="A40" s="35">
        <v>37858</v>
      </c>
      <c r="B40" s="35" t="s">
        <v>45</v>
      </c>
      <c r="C40" s="35"/>
      <c r="D40" s="35"/>
      <c r="E40" s="35" t="s">
        <v>79</v>
      </c>
      <c r="F40" s="41">
        <v>38</v>
      </c>
      <c r="J40" s="5"/>
    </row>
    <row r="41" spans="1:10" ht="25.5">
      <c r="A41" s="35">
        <v>37859</v>
      </c>
      <c r="B41" s="36" t="s">
        <v>45</v>
      </c>
      <c r="C41" s="37"/>
      <c r="D41" s="37"/>
      <c r="E41" s="38" t="s">
        <v>78</v>
      </c>
      <c r="F41" s="41">
        <v>58.25</v>
      </c>
      <c r="J41" s="5"/>
    </row>
    <row r="42" spans="1:10" ht="25.5">
      <c r="A42" s="35">
        <v>37860</v>
      </c>
      <c r="B42" s="36" t="s">
        <v>45</v>
      </c>
      <c r="C42" s="37"/>
      <c r="D42" s="37"/>
      <c r="E42" s="38" t="s">
        <v>80</v>
      </c>
      <c r="F42" s="41">
        <v>33.8</v>
      </c>
      <c r="J42" s="5"/>
    </row>
    <row r="43" spans="1:10" ht="12.75">
      <c r="A43" s="35">
        <v>37861</v>
      </c>
      <c r="B43" s="36" t="s">
        <v>45</v>
      </c>
      <c r="C43" s="37"/>
      <c r="D43" s="37"/>
      <c r="E43" s="38" t="s">
        <v>69</v>
      </c>
      <c r="F43" s="41">
        <v>25.55</v>
      </c>
      <c r="H43" s="2">
        <f>SUM(F34:F43)</f>
        <v>327.75</v>
      </c>
      <c r="J43" s="5"/>
    </row>
    <row r="44" spans="3:10" ht="12.75">
      <c r="C44" s="1"/>
      <c r="D44" s="1"/>
      <c r="E44" s="4"/>
      <c r="J44" s="5"/>
    </row>
    <row r="45" spans="1:10" ht="12.75">
      <c r="A45" s="35">
        <v>37859</v>
      </c>
      <c r="B45" s="35" t="s">
        <v>45</v>
      </c>
      <c r="C45" s="35"/>
      <c r="D45" s="1" t="s">
        <v>84</v>
      </c>
      <c r="E45" s="35" t="s">
        <v>85</v>
      </c>
      <c r="F45" s="41">
        <v>15.25</v>
      </c>
      <c r="J45" s="5"/>
    </row>
    <row r="46" spans="1:10" ht="12.75">
      <c r="A46" s="35">
        <v>37861</v>
      </c>
      <c r="B46" s="36" t="s">
        <v>45</v>
      </c>
      <c r="C46" s="37"/>
      <c r="D46" s="37"/>
      <c r="E46" s="38" t="s">
        <v>86</v>
      </c>
      <c r="F46" s="41">
        <v>5.9</v>
      </c>
      <c r="J46" s="5"/>
    </row>
    <row r="47" spans="4:10" ht="24.75" customHeight="1">
      <c r="D47" s="6" t="s">
        <v>73</v>
      </c>
      <c r="E47" s="4" t="s">
        <v>64</v>
      </c>
      <c r="F47" s="42">
        <f>1.7+2.5+25+4.2+1.35+2+15+1.88+2.86+3.45+13.5+1.3+2.99+5.82+10+10+1.25+1.4+1.89+3.8+3.8+6.75+0.45+1.7+1.75+1+1.2+1.25+2.5</f>
        <v>132.29</v>
      </c>
      <c r="H47" s="2">
        <f>SUM(F45:F47)</f>
        <v>153.44</v>
      </c>
      <c r="J47" s="5"/>
    </row>
    <row r="48" spans="4:10" ht="12.75">
      <c r="D48" s="1"/>
      <c r="I48" s="1">
        <f>SUM(H42:H47)</f>
        <v>481.19</v>
      </c>
      <c r="J48" s="5">
        <f>SUM(I48/I75*100)</f>
        <v>23.2236797652487</v>
      </c>
    </row>
    <row r="49" spans="3:10" ht="1.5" customHeight="1">
      <c r="C49" s="10"/>
      <c r="D49" s="10"/>
      <c r="E49" s="10"/>
      <c r="F49" s="48"/>
      <c r="G49" s="10"/>
      <c r="H49" s="10"/>
      <c r="I49" s="10"/>
      <c r="J49" s="10"/>
    </row>
    <row r="50" spans="1:10" ht="15.75">
      <c r="A50" s="28">
        <v>37852</v>
      </c>
      <c r="B50" s="29" t="s">
        <v>41</v>
      </c>
      <c r="C50" s="3" t="s">
        <v>0</v>
      </c>
      <c r="D50" s="31"/>
      <c r="E50" s="29" t="s">
        <v>71</v>
      </c>
      <c r="F50" s="47">
        <f>36*2</f>
        <v>72</v>
      </c>
      <c r="J50" s="5"/>
    </row>
    <row r="51" spans="3:10" ht="15.75">
      <c r="C51" s="3"/>
      <c r="D51" s="1"/>
      <c r="E51" s="2" t="s">
        <v>50</v>
      </c>
      <c r="F51" s="42">
        <f>6.5*2</f>
        <v>13</v>
      </c>
      <c r="J51" s="5"/>
    </row>
    <row r="52" spans="3:10" ht="15.75">
      <c r="C52" s="3"/>
      <c r="D52" s="1"/>
      <c r="E52" s="2" t="s">
        <v>52</v>
      </c>
      <c r="F52" s="42">
        <f>5*2</f>
        <v>10</v>
      </c>
      <c r="J52" s="5"/>
    </row>
    <row r="53" spans="3:10" ht="15.75">
      <c r="C53" s="3"/>
      <c r="D53" s="1"/>
      <c r="E53" s="2" t="s">
        <v>53</v>
      </c>
      <c r="F53" s="42">
        <f>2.5*2</f>
        <v>5</v>
      </c>
      <c r="J53" s="5"/>
    </row>
    <row r="54" spans="3:10" ht="15.75">
      <c r="C54" s="3"/>
      <c r="D54" s="1"/>
      <c r="E54" s="2" t="s">
        <v>51</v>
      </c>
      <c r="F54" s="42">
        <f>2.5*2</f>
        <v>5</v>
      </c>
      <c r="J54" s="5"/>
    </row>
    <row r="55" spans="3:10" ht="15.75">
      <c r="C55" s="3"/>
      <c r="D55" s="1"/>
      <c r="E55" s="2" t="s">
        <v>54</v>
      </c>
      <c r="F55" s="42">
        <f>4*2</f>
        <v>8</v>
      </c>
      <c r="J55" s="5"/>
    </row>
    <row r="56" spans="3:10" ht="12.75">
      <c r="C56" s="1" t="s">
        <v>87</v>
      </c>
      <c r="D56" s="2" t="s">
        <v>75</v>
      </c>
      <c r="E56" s="2" t="s">
        <v>76</v>
      </c>
      <c r="F56" s="42">
        <v>12.2</v>
      </c>
      <c r="J56" s="5"/>
    </row>
    <row r="57" spans="1:10" ht="12.75">
      <c r="A57" s="2"/>
      <c r="E57" s="2" t="s">
        <v>72</v>
      </c>
      <c r="F57" s="42">
        <v>2</v>
      </c>
      <c r="J57" s="5"/>
    </row>
    <row r="58" spans="1:10" ht="12.75">
      <c r="A58" s="35">
        <v>37854</v>
      </c>
      <c r="B58" s="36" t="s">
        <v>45</v>
      </c>
      <c r="C58" s="36" t="s">
        <v>59</v>
      </c>
      <c r="D58" s="36" t="s">
        <v>60</v>
      </c>
      <c r="E58" s="36" t="s">
        <v>61</v>
      </c>
      <c r="F58" s="41">
        <f>21*2</f>
        <v>42</v>
      </c>
      <c r="J58" s="5"/>
    </row>
    <row r="59" spans="4:10" ht="12.75">
      <c r="D59" s="1"/>
      <c r="I59" s="1">
        <f>SUM(F50:F58)</f>
        <v>169.2</v>
      </c>
      <c r="J59" s="5">
        <f>SUM(I59/I75*100)</f>
        <v>8.166101989401442</v>
      </c>
    </row>
    <row r="60" spans="3:10" ht="1.5" customHeight="1">
      <c r="C60" s="10"/>
      <c r="D60" s="10"/>
      <c r="E60" s="10"/>
      <c r="F60" s="48"/>
      <c r="G60" s="10"/>
      <c r="H60" s="10"/>
      <c r="I60" s="10"/>
      <c r="J60" s="10"/>
    </row>
    <row r="61" spans="1:10" ht="12.75">
      <c r="A61" s="35">
        <v>37855</v>
      </c>
      <c r="B61" s="36" t="s">
        <v>45</v>
      </c>
      <c r="C61" s="36" t="s">
        <v>5</v>
      </c>
      <c r="D61" s="36"/>
      <c r="E61" s="36" t="s">
        <v>89</v>
      </c>
      <c r="F61" s="41">
        <v>12.9</v>
      </c>
      <c r="J61" s="5"/>
    </row>
    <row r="62" spans="3:10" ht="15.75">
      <c r="C62" s="3"/>
      <c r="D62" s="1"/>
      <c r="E62" s="2" t="s">
        <v>57</v>
      </c>
      <c r="F62" s="42">
        <f>2.5+5</f>
        <v>7.5</v>
      </c>
      <c r="J62" s="5"/>
    </row>
    <row r="63" spans="3:10" ht="15.75">
      <c r="C63" s="3"/>
      <c r="D63" s="1"/>
      <c r="E63" s="2" t="s">
        <v>62</v>
      </c>
      <c r="F63" s="42">
        <v>16</v>
      </c>
      <c r="J63" s="5"/>
    </row>
    <row r="64" spans="3:10" ht="15.75">
      <c r="C64" s="3"/>
      <c r="D64" s="1"/>
      <c r="E64" s="2" t="s">
        <v>74</v>
      </c>
      <c r="F64" s="42">
        <v>11.75</v>
      </c>
      <c r="J64" s="5"/>
    </row>
    <row r="65" spans="1:10" ht="15.75">
      <c r="A65" s="35">
        <v>37859</v>
      </c>
      <c r="B65" s="36" t="s">
        <v>45</v>
      </c>
      <c r="C65" s="39"/>
      <c r="D65" s="37"/>
      <c r="E65" s="36" t="s">
        <v>81</v>
      </c>
      <c r="F65" s="41">
        <v>8</v>
      </c>
      <c r="J65" s="5"/>
    </row>
    <row r="66" spans="3:10" ht="15.75">
      <c r="C66" s="3"/>
      <c r="D66" s="1"/>
      <c r="I66" s="1">
        <f>SUM(F61:F65)</f>
        <v>56.15</v>
      </c>
      <c r="J66" s="5">
        <f>SUM(I66/I75*100)</f>
        <v>2.7099682429367076</v>
      </c>
    </row>
    <row r="67" spans="3:10" ht="15.75">
      <c r="C67" s="3"/>
      <c r="D67" s="1"/>
      <c r="I67" s="1"/>
      <c r="J67" s="5"/>
    </row>
    <row r="68" spans="3:10" ht="12.75">
      <c r="C68" s="1" t="s">
        <v>63</v>
      </c>
      <c r="E68" s="2" t="s">
        <v>82</v>
      </c>
      <c r="F68" s="42">
        <f>12+1+0.5</f>
        <v>13.5</v>
      </c>
      <c r="I68" s="2">
        <f>SUM(F68)</f>
        <v>13.5</v>
      </c>
      <c r="J68" s="5">
        <f>SUM(I68/I75*100)</f>
        <v>0.6515506906437321</v>
      </c>
    </row>
    <row r="69" spans="4:10" ht="12.75">
      <c r="D69" s="1"/>
      <c r="I69" s="1"/>
      <c r="J69" s="5"/>
    </row>
    <row r="70" spans="3:10" ht="1.5" customHeight="1">
      <c r="C70" s="10"/>
      <c r="D70" s="10"/>
      <c r="E70" s="10"/>
      <c r="F70" s="48"/>
      <c r="G70" s="10"/>
      <c r="H70" s="10"/>
      <c r="I70" s="10"/>
      <c r="J70" s="10"/>
    </row>
    <row r="71" spans="3:10" ht="15.75">
      <c r="C71" s="3" t="s">
        <v>6</v>
      </c>
      <c r="D71" s="1" t="s">
        <v>7</v>
      </c>
      <c r="E71" s="2" t="s">
        <v>55</v>
      </c>
      <c r="F71" s="42">
        <f>2.65*3</f>
        <v>7.949999999999999</v>
      </c>
      <c r="J71" s="5"/>
    </row>
    <row r="72" spans="4:10" ht="12.75">
      <c r="D72" s="1" t="s">
        <v>8</v>
      </c>
      <c r="E72" s="2" t="s">
        <v>56</v>
      </c>
      <c r="F72" s="42">
        <f>0.18*(36*4)+(1.57*4)</f>
        <v>32.199999999999996</v>
      </c>
      <c r="J72" s="5"/>
    </row>
    <row r="73" spans="9:10" ht="12.75">
      <c r="I73" s="1">
        <f>SUM(F71:F72)</f>
        <v>40.14999999999999</v>
      </c>
      <c r="J73" s="5">
        <f>SUM(I73/I75*100)</f>
        <v>1.9377600169885805</v>
      </c>
    </row>
    <row r="74" spans="3:10" ht="3.75" customHeight="1">
      <c r="C74" s="10"/>
      <c r="D74" s="10"/>
      <c r="E74" s="10"/>
      <c r="F74" s="48"/>
      <c r="G74" s="10"/>
      <c r="H74" s="10"/>
      <c r="I74" s="10"/>
      <c r="J74" s="10"/>
    </row>
    <row r="75" spans="4:10" ht="12.75">
      <c r="D75" s="1" t="s">
        <v>15</v>
      </c>
      <c r="H75" s="7">
        <f>SUM(I75*1936.27)</f>
        <v>4011912.7146</v>
      </c>
      <c r="I75" s="26">
        <f>SUM(I5:I73)</f>
        <v>2071.98</v>
      </c>
      <c r="J75" s="5">
        <f>SUM(J26:J73)</f>
        <v>100</v>
      </c>
    </row>
    <row r="77" spans="4:9" ht="12.75">
      <c r="D77" s="8" t="s">
        <v>19</v>
      </c>
      <c r="E77" s="1" t="s">
        <v>58</v>
      </c>
      <c r="H77" s="7">
        <f>SUM(I77*1936.27)</f>
        <v>200595.63573</v>
      </c>
      <c r="I77" s="9">
        <f>SUM(I75/10/2)</f>
        <v>103.599</v>
      </c>
    </row>
    <row r="80" ht="12.75">
      <c r="E80" s="1"/>
    </row>
    <row r="82" ht="12.75">
      <c r="E82" s="1"/>
    </row>
    <row r="86" spans="5:6" ht="12.75">
      <c r="E86" s="1"/>
      <c r="F86" s="51"/>
    </row>
    <row r="88" ht="12.75">
      <c r="E88" s="1"/>
    </row>
    <row r="89" ht="12.75">
      <c r="F89" s="52"/>
    </row>
    <row r="90" ht="12.75">
      <c r="F90" s="52"/>
    </row>
    <row r="95" spans="5:6" ht="12.75">
      <c r="E95" s="1"/>
      <c r="F95" s="51"/>
    </row>
    <row r="97" spans="5:9" ht="12.75">
      <c r="E97" s="1"/>
      <c r="F97" s="53"/>
      <c r="I97" s="25"/>
    </row>
    <row r="98" ht="12.75">
      <c r="I98" s="27"/>
    </row>
    <row r="100" spans="9:10" ht="12.75">
      <c r="I100" s="27"/>
      <c r="J100" s="27"/>
    </row>
  </sheetData>
  <printOptions/>
  <pageMargins left="0.3937007874015748" right="0.3937007874015748" top="0.3937007874015748" bottom="0.3937007874015748" header="0.31496062992125984" footer="0.31496062992125984"/>
  <pageSetup orientation="landscape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francesco</cp:lastModifiedBy>
  <cp:lastPrinted>2003-05-03T16:04:54Z</cp:lastPrinted>
  <dcterms:created xsi:type="dcterms:W3CDTF">1996-11-05T10:16:36Z</dcterms:created>
  <dcterms:modified xsi:type="dcterms:W3CDTF">2006-08-03T17:17:14Z</dcterms:modified>
  <cp:category/>
  <cp:version/>
  <cp:contentType/>
  <cp:contentStatus/>
</cp:coreProperties>
</file>