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9420" windowHeight="4500" tabRatio="945" activeTab="0"/>
  </bookViews>
  <sheets>
    <sheet name="PREVENTIVI" sheetId="1" r:id="rId1"/>
    <sheet name="Voli" sheetId="2" r:id="rId2"/>
    <sheet name="½ g AMS Mus" sheetId="3" r:id="rId3"/>
    <sheet name="½ g.ta AMS Tour Pi" sheetId="4" r:id="rId4"/>
    <sheet name="½ g.ta AMS Tour Ba" sheetId="5" r:id="rId5"/>
    <sheet name="½ g AMS Tour Mi" sheetId="6" r:id="rId6"/>
    <sheet name="½ g AMS Dint" sheetId="7" r:id="rId7"/>
    <sheet name="1g Ol" sheetId="8" r:id="rId8"/>
    <sheet name="3g Ol" sheetId="9" r:id="rId9"/>
    <sheet name="6g Ol" sheetId="10" r:id="rId10"/>
    <sheet name="Ricet AMS Ol" sheetId="11" r:id="rId11"/>
    <sheet name="7-8 g Ol Bi-Ba Aut Hot" sheetId="12" r:id="rId12"/>
    <sheet name="7g AMS Tour com Olimpia" sheetId="13" r:id="rId13"/>
    <sheet name="Cocktail Link" sheetId="14" r:id="rId14"/>
  </sheets>
  <definedNames/>
  <calcPr fullCalcOnLoad="1"/>
</workbook>
</file>

<file path=xl/comments1.xml><?xml version="1.0" encoding="utf-8"?>
<comments xmlns="http://schemas.openxmlformats.org/spreadsheetml/2006/main">
  <authors>
    <author>.</author>
    <author>francesco</author>
  </authors>
  <commentList>
    <comment ref="H4" authorId="0">
      <text>
        <r>
          <rPr>
            <b/>
            <sz val="8"/>
            <rFont val="Tahoma"/>
            <family val="0"/>
          </rPr>
          <t>ristoranti economici</t>
        </r>
        <r>
          <rPr>
            <sz val="8"/>
            <rFont val="Tahoma"/>
            <family val="0"/>
          </rPr>
          <t xml:space="preserve">
ma comprensivi sconti di IAC</t>
        </r>
      </text>
    </comment>
    <comment ref="J147" authorId="1">
      <text>
        <r>
          <rPr>
            <b/>
            <sz val="6"/>
            <rFont val="Tahoma"/>
            <family val="2"/>
          </rPr>
          <t>Considerati 2 adulti, 2 bambini: 1.560 Euro. In realtà ha un prezzo inferiore a persona, ma non è contemplata dall'offerta  il costo di 1 persona senza bambino</t>
        </r>
        <r>
          <rPr>
            <sz val="8"/>
            <rFont val="Tahoma"/>
            <family val="0"/>
          </rPr>
          <t xml:space="preserve">
</t>
        </r>
      </text>
    </comment>
    <comment ref="J157" authorId="1">
      <text>
        <r>
          <rPr>
            <b/>
            <sz val="8"/>
            <rFont val="Tahoma"/>
            <family val="0"/>
          </rPr>
          <t>Solo 4 escursioni dopo la Iac dei primi 3 giorni</t>
        </r>
        <r>
          <rPr>
            <sz val="8"/>
            <rFont val="Tahoma"/>
            <family val="0"/>
          </rPr>
          <t xml:space="preserve">
</t>
        </r>
      </text>
    </comment>
    <comment ref="E13" authorId="1">
      <text>
        <r>
          <rPr>
            <b/>
            <sz val="8"/>
            <rFont val="Tahoma"/>
            <family val="0"/>
          </rPr>
          <t xml:space="preserve">ore
</t>
        </r>
        <r>
          <rPr>
            <sz val="8"/>
            <rFont val="Tahoma"/>
            <family val="0"/>
          </rPr>
          <t xml:space="preserve">
</t>
        </r>
      </text>
    </comment>
    <comment ref="E14" authorId="1">
      <text>
        <r>
          <rPr>
            <b/>
            <sz val="8"/>
            <rFont val="Tahoma"/>
            <family val="0"/>
          </rPr>
          <t>ore</t>
        </r>
        <r>
          <rPr>
            <sz val="8"/>
            <rFont val="Tahoma"/>
            <family val="0"/>
          </rPr>
          <t xml:space="preserve">
</t>
        </r>
      </text>
    </comment>
  </commentList>
</comments>
</file>

<file path=xl/comments11.xml><?xml version="1.0" encoding="utf-8"?>
<comments xmlns="http://schemas.openxmlformats.org/spreadsheetml/2006/main">
  <authors>
    <author>.</author>
  </authors>
  <commentList>
    <comment ref="H72" authorId="0">
      <text>
        <r>
          <rPr>
            <b/>
            <sz val="8"/>
            <rFont val="Tahoma"/>
            <family val="0"/>
          </rPr>
          <t>Sommando solo aereo viene troppo rispetto a solamente aereo e hotel</t>
        </r>
        <r>
          <rPr>
            <sz val="8"/>
            <rFont val="Tahoma"/>
            <family val="0"/>
          </rPr>
          <t xml:space="preserve">
</t>
        </r>
      </text>
    </comment>
  </commentList>
</comments>
</file>

<file path=xl/comments12.xml><?xml version="1.0" encoding="utf-8"?>
<comments xmlns="http://schemas.openxmlformats.org/spreadsheetml/2006/main">
  <authors>
    <author>.</author>
    <author>francesco</author>
  </authors>
  <commentList>
    <comment ref="F5" authorId="0">
      <text>
        <r>
          <rPr>
            <sz val="8"/>
            <rFont val="Tahoma"/>
            <family val="0"/>
          </rPr>
          <t>quota per persona per 8 gg</t>
        </r>
      </text>
    </comment>
    <comment ref="F7" authorId="0">
      <text>
        <r>
          <rPr>
            <b/>
            <sz val="8"/>
            <rFont val="Tahoma"/>
            <family val="0"/>
          </rPr>
          <t>Quote per persona: sistemazione quadrupla</t>
        </r>
        <r>
          <rPr>
            <sz val="8"/>
            <rFont val="Tahoma"/>
            <family val="0"/>
          </rPr>
          <t xml:space="preserve">
</t>
        </r>
      </text>
    </comment>
    <comment ref="D7" authorId="0">
      <text>
        <r>
          <rPr>
            <sz val="8"/>
            <rFont val="Tahoma"/>
            <family val="0"/>
          </rPr>
          <t>Media di percorrenza di 250 Km tra le diverse offerte</t>
        </r>
      </text>
    </comment>
    <comment ref="F23" authorId="1">
      <text>
        <r>
          <rPr>
            <b/>
            <sz val="8"/>
            <rFont val="Tahoma"/>
            <family val="0"/>
          </rPr>
          <t>diviso per coppia = diviso per 4</t>
        </r>
        <r>
          <rPr>
            <sz val="8"/>
            <rFont val="Tahoma"/>
            <family val="0"/>
          </rPr>
          <t xml:space="preserve">
</t>
        </r>
      </text>
    </comment>
  </commentList>
</comments>
</file>

<file path=xl/comments8.xml><?xml version="1.0" encoding="utf-8"?>
<comments xmlns="http://schemas.openxmlformats.org/spreadsheetml/2006/main">
  <authors>
    <author>.</author>
  </authors>
  <commentList>
    <comment ref="F25" authorId="0">
      <text>
        <r>
          <rPr>
            <b/>
            <sz val="8"/>
            <rFont val="Tahoma"/>
            <family val="0"/>
          </rPr>
          <t>20-35 persone euro 81 per persona</t>
        </r>
        <r>
          <rPr>
            <sz val="8"/>
            <rFont val="Tahoma"/>
            <family val="0"/>
          </rPr>
          <t xml:space="preserve">
</t>
        </r>
      </text>
    </comment>
    <comment ref="F24" authorId="0">
      <text>
        <r>
          <rPr>
            <b/>
            <sz val="8"/>
            <rFont val="Tahoma"/>
            <family val="0"/>
          </rPr>
          <t>20-35 persone euro 81 per persona</t>
        </r>
        <r>
          <rPr>
            <sz val="8"/>
            <rFont val="Tahoma"/>
            <family val="0"/>
          </rPr>
          <t xml:space="preserve">
</t>
        </r>
      </text>
    </comment>
    <comment ref="F26" authorId="0">
      <text>
        <r>
          <rPr>
            <b/>
            <sz val="8"/>
            <rFont val="Tahoma"/>
            <family val="0"/>
          </rPr>
          <t>20-35 persone euro 130 per persona</t>
        </r>
        <r>
          <rPr>
            <sz val="8"/>
            <rFont val="Tahoma"/>
            <family val="0"/>
          </rPr>
          <t xml:space="preserve">
</t>
        </r>
      </text>
    </comment>
  </commentList>
</comments>
</file>

<file path=xl/sharedStrings.xml><?xml version="1.0" encoding="utf-8"?>
<sst xmlns="http://schemas.openxmlformats.org/spreadsheetml/2006/main" count="1075" uniqueCount="615">
  <si>
    <r>
      <t>570€+15€*3Entrate La Quote comprende</t>
    </r>
    <r>
      <rPr>
        <sz val="7"/>
        <rFont val="Arial"/>
        <family val="2"/>
      </rPr>
      <t xml:space="preserve">                                                                                    #Tutte le notti in battello: cat. A standardPlus (cabina più spaziosa che in cat.B) – con doccia/WC in cabina – letti a castello - 3 portate a cena  
# Colazioni, cene, cestino per il pranzo, caffè e the a bordo  
# Accompagnatore in bicicletta multilingue
# Bicicletta a 21 rapporti (con antifurto, borse e kit riparazione)
# Trasporto bagagli sul battello
# Tickets per i traghetti  lungo il percorso
# Materiale informativo e descrizione dell’itinerario
# Visita gratuita con guida parlante italiano a un laboratorio di lavorazione dei diamanti di Amsterdam
# Assicurazione 24 ore su 24
# Supporto telefonico
# Quota d'iscrizione                                                                 </t>
    </r>
    <r>
      <rPr>
        <b/>
        <sz val="7"/>
        <rFont val="Arial"/>
        <family val="2"/>
      </rPr>
      <t xml:space="preserve"> </t>
    </r>
    <r>
      <rPr>
        <sz val="7"/>
        <rFont val="Arial"/>
        <family val="2"/>
      </rPr>
      <t xml:space="preserve"> </t>
    </r>
    <r>
      <rPr>
        <b/>
        <sz val="7"/>
        <rFont val="Arial"/>
        <family val="2"/>
      </rPr>
      <t>Non comprende</t>
    </r>
    <r>
      <rPr>
        <sz val="7"/>
        <rFont val="Arial"/>
        <family val="2"/>
      </rPr>
      <t xml:space="preserve">    #Il viaggio per raggiungere le località di ritrovo e ritorno - le bevande ai pasti  -  </t>
    </r>
    <r>
      <rPr>
        <b/>
        <sz val="7"/>
        <rFont val="Arial"/>
        <family val="2"/>
      </rPr>
      <t xml:space="preserve">le visite e gli ingressi </t>
    </r>
    <r>
      <rPr>
        <sz val="7"/>
        <rFont val="Arial"/>
        <family val="2"/>
      </rPr>
      <t xml:space="preserve"> - le mance  - gli extra in genere di carattere personale -  tutto quanto non specificato sotto la voce “la quota comprende”
# Assicurazione contro il furto della bicicletta</t>
    </r>
  </si>
  <si>
    <t>AM</t>
  </si>
  <si>
    <t>1m+3m</t>
  </si>
  <si>
    <r>
      <t xml:space="preserve">B </t>
    </r>
    <r>
      <rPr>
        <sz val="10"/>
        <rFont val="Arial"/>
        <family val="2"/>
      </rPr>
      <t>2</t>
    </r>
  </si>
  <si>
    <t>oov</t>
  </si>
  <si>
    <t>as</t>
  </si>
  <si>
    <t>tr/a</t>
  </si>
  <si>
    <t>tr/b</t>
  </si>
  <si>
    <r>
      <t>Incluso</t>
    </r>
    <r>
      <rPr>
        <sz val="10"/>
        <rFont val="Arial"/>
        <family val="0"/>
      </rPr>
      <t xml:space="preserve">: </t>
    </r>
    <r>
      <rPr>
        <sz val="7"/>
        <rFont val="Arial"/>
        <family val="2"/>
      </rPr>
      <t xml:space="preserve">* Soggiorno a bordo di (8 notti days/7)      * Bordo completo (pranzo + un pranzo di 3 corsi) * bicicletta con gli ingranaggi e più pannier di colazione a sacco    * Programma con l'itinerario contrassegnato    Visita al caseificio                                                                </t>
    </r>
    <r>
      <rPr>
        <b/>
        <sz val="7"/>
        <rFont val="Arial"/>
        <family val="2"/>
      </rPr>
      <t>Esclusi</t>
    </r>
    <r>
      <rPr>
        <sz val="7"/>
        <rFont val="Arial"/>
        <family val="2"/>
      </rPr>
      <t xml:space="preserve">  * Trasferimento A/R (Amsterdam) * bevande a bordo  * Escursioni oltre il programma </t>
    </r>
  </si>
  <si>
    <t>Calcolate le spese non prevista in una unità per tutti e 4 (a forfè i musei):
- auto a benzina A/R 260
- treno 280 € A/R Amsterdam
- bus 125 € A/R Amsterdam</t>
  </si>
  <si>
    <r>
      <t xml:space="preserve">Quote 599 + 35€ Q.isc+10€  ag+ 15*3 Musei                             </t>
    </r>
    <r>
      <rPr>
        <b/>
        <sz val="7"/>
        <rFont val="Arial"/>
        <family val="2"/>
      </rPr>
      <t>La quota comprende</t>
    </r>
    <r>
      <rPr>
        <sz val="7"/>
        <rFont val="Arial"/>
        <family val="2"/>
      </rPr>
      <t xml:space="preserve">
sistemazione in battello nella cabina prescelta; trattamento di pensione completa dalla cena del primo giorno alla colazione dell’ultimo (colazione e cena in barca, pranzo al sacco); accompagnatore parlante inglese; noleggio bicicletta da cicloturismo; noleggio della biancheria (incluso un asciugamano); materiale informativo.                                                                   </t>
    </r>
    <r>
      <rPr>
        <b/>
        <sz val="7"/>
        <rFont val="Arial"/>
        <family val="2"/>
      </rPr>
      <t xml:space="preserve">                La quota non comprende</t>
    </r>
    <r>
      <rPr>
        <sz val="7"/>
        <rFont val="Arial"/>
        <family val="2"/>
      </rPr>
      <t xml:space="preserve">
quota di iscrizione di 35€ per persona
spese di agenzia viaggi di 10€ a persona
il viaggio a/r dall’Italia, le bevande, gli extra in genere, gli ingressi e quanto non espressamente indicato. </t>
    </r>
  </si>
  <si>
    <r>
      <t xml:space="preserve">I Amsterdam Card </t>
    </r>
    <r>
      <rPr>
        <sz val="7"/>
        <rFont val="Arial"/>
        <family val="2"/>
      </rPr>
      <t xml:space="preserve"> consente entro il limite stabilito (24, 48 e 72 ore) di visitare e fruire di:
- </t>
    </r>
    <r>
      <rPr>
        <b/>
        <sz val="7"/>
        <rFont val="Arial"/>
        <family val="2"/>
      </rPr>
      <t>Musei</t>
    </r>
    <r>
      <rPr>
        <sz val="7"/>
        <rFont val="Arial"/>
        <family val="2"/>
      </rPr>
      <t xml:space="preserve">: visita ai principali tra cui Van Gogh Museum (ma non quello di Anna Frank), Chiese, un tipico Mulino a Vento (anche se quest'ultimo si trova in periferia e vi farebbe perdere tempo), il Vascello delle Compagnie delle Indie, e tanto altro ancora;
- </t>
    </r>
    <r>
      <rPr>
        <b/>
        <sz val="7"/>
        <rFont val="Arial"/>
        <family val="2"/>
      </rPr>
      <t>Mezzi di trasporto pubblico</t>
    </r>
    <r>
      <rPr>
        <sz val="7"/>
        <rFont val="Arial"/>
        <family val="2"/>
      </rPr>
      <t xml:space="preserve"> GVB: uso illimitato di Autobus, Tram, Metropolitana ma anche di Battelli di due diverse compagnie di navigazione (Noord-Zuid e Holland International) ma non quelli fuori città;
- </t>
    </r>
    <r>
      <rPr>
        <b/>
        <sz val="7"/>
        <rFont val="Arial"/>
        <family val="2"/>
      </rPr>
      <t>Souvenir</t>
    </r>
    <r>
      <rPr>
        <sz val="7"/>
        <rFont val="Arial"/>
        <family val="2"/>
      </rPr>
      <t xml:space="preserve">: riceverete cartoline gratis e mangiarete crocchette a sbafo, potrete bere una tazza di caffè e assaggiare un liquorino tipico;
- </t>
    </r>
    <r>
      <rPr>
        <b/>
        <sz val="7"/>
        <rFont val="Arial"/>
        <family val="2"/>
      </rPr>
      <t>Ristoranti</t>
    </r>
    <r>
      <rPr>
        <sz val="7"/>
        <rFont val="Arial"/>
        <family val="2"/>
      </rPr>
      <t xml:space="preserve"> turistici importanti: usufruirete di Sconti del 25% in locali ed esercizi convenzionati (in alcuni casi solo a Pranzo o a Cena);
- </t>
    </r>
    <r>
      <rPr>
        <b/>
        <sz val="7"/>
        <rFont val="Arial"/>
        <family val="2"/>
      </rPr>
      <t>Attrazioni</t>
    </r>
    <r>
      <rPr>
        <sz val="7"/>
        <rFont val="Arial"/>
        <family val="2"/>
      </rPr>
      <t>: al Casinò l'ingresso è gratuito ad altri potrete usufruire degli sconti.</t>
    </r>
  </si>
  <si>
    <t>Ostello</t>
  </si>
  <si>
    <r>
      <t>&lt;a href="http://www.stayokay.com/" target="_blank"&gt;</t>
    </r>
    <r>
      <rPr>
        <b/>
        <sz val="6"/>
        <rFont val="Arial"/>
        <family val="2"/>
      </rPr>
      <t>Hostel Stayokay Amsterdam Stadsdoelen</t>
    </r>
    <r>
      <rPr>
        <sz val="6"/>
        <rFont val="Arial"/>
        <family val="0"/>
      </rPr>
      <t>&lt;/a&gt;</t>
    </r>
  </si>
  <si>
    <t>Costo per notte e per letto. Compresi sconti per alcuni musei</t>
  </si>
  <si>
    <r>
      <t>&lt;a href="http://www.eurorelais.it/case_vacanza/ALK-1800-14.html?cs=LddledjdcpJqUbjlUHlNcnbkFPCfbvhl&amp;searchreferer=set" target="_blank"&gt;</t>
    </r>
    <r>
      <rPr>
        <b/>
        <sz val="6"/>
        <rFont val="Arial"/>
        <family val="2"/>
      </rPr>
      <t>Eurorelais</t>
    </r>
    <r>
      <rPr>
        <sz val="6"/>
        <rFont val="Arial"/>
        <family val="0"/>
      </rPr>
      <t>&lt;/a&gt;</t>
    </r>
  </si>
  <si>
    <r>
      <t>&lt;a href="http://www.robertolosurdo.com/olanda_hbf.html" target="_blank"&gt;</t>
    </r>
    <r>
      <rPr>
        <b/>
        <sz val="6"/>
        <rFont val="Arial"/>
        <family val="2"/>
      </rPr>
      <t>Robertolosurdo</t>
    </r>
    <r>
      <rPr>
        <sz val="6"/>
        <rFont val="Arial"/>
        <family val="0"/>
      </rPr>
      <t xml:space="preserve">&lt;/a&gt;  </t>
    </r>
    <r>
      <rPr>
        <b/>
        <sz val="6"/>
        <color indexed="10"/>
        <rFont val="Arial"/>
        <family val="2"/>
      </rPr>
      <t>Hotels - B&amp;B - Fattorie + Escursioni</t>
    </r>
  </si>
  <si>
    <t xml:space="preserve">Olanda e Amsterdam  </t>
  </si>
  <si>
    <r>
      <t>Amsterdam Warmoestraat</t>
    </r>
    <r>
      <rPr>
        <sz val="8"/>
        <rFont val="Arial"/>
        <family val="0"/>
      </rPr>
      <t xml:space="preserve"> (dietro i magazzini "Bijenkorf") - Piazza Dam - stazione centrale</t>
    </r>
  </si>
  <si>
    <r>
      <t>Amsterdam</t>
    </r>
    <r>
      <rPr>
        <sz val="8"/>
        <rFont val="Arial"/>
        <family val="2"/>
      </rPr>
      <t xml:space="preserve"> Nieuwendijk/Haarlemmerstraat</t>
    </r>
  </si>
  <si>
    <r>
      <t>Amsterdam</t>
    </r>
    <r>
      <rPr>
        <sz val="7"/>
        <rFont val="Arial"/>
        <family val="2"/>
      </rPr>
      <t xml:space="preserve"> Leidsekade 85 -86, 1017 PN </t>
    </r>
  </si>
  <si>
    <r>
      <t>Amsterdam</t>
    </r>
    <r>
      <rPr>
        <sz val="7"/>
        <rFont val="Arial"/>
        <family val="2"/>
      </rPr>
      <t xml:space="preserve"> Si trova vicino alla stazione Amstel, all'autostrada A10 e alle maggiori attrattive turistiche della città. Ottimi i collegamenti con il centro. Frankendael Park e il centro commerciale Middenweg sorgono a pochi metri di distanza</t>
    </r>
  </si>
  <si>
    <r>
      <t>Amsterdam</t>
    </r>
    <r>
      <rPr>
        <sz val="7"/>
        <rFont val="Arial"/>
        <family val="2"/>
      </rPr>
      <t xml:space="preserve"> Ubicata tra Piazza Waterloo (Music Theater), Munt e Rembrandt </t>
    </r>
  </si>
  <si>
    <r>
      <t>Amsterdam</t>
    </r>
    <r>
      <rPr>
        <sz val="7"/>
        <rFont val="Arial"/>
        <family val="2"/>
      </rPr>
      <t xml:space="preserve"> Vicino al quartiere a luci rosse, vicino al Rijksmsueum e alla Casa di Anna Frank</t>
    </r>
  </si>
  <si>
    <r>
      <t>Egmond aan den Hoef</t>
    </r>
    <r>
      <rPr>
        <sz val="7"/>
        <rFont val="Arial"/>
        <family val="2"/>
      </rPr>
      <t xml:space="preserve"> (North Holland) a 2,5 Km dalla spiaggia e vicino alla foresta</t>
    </r>
  </si>
  <si>
    <r>
      <t>Schoorl</t>
    </r>
    <r>
      <rPr>
        <sz val="7"/>
        <rFont val="Arial"/>
        <family val="2"/>
      </rPr>
      <t xml:space="preserve"> (Noord-Holland)</t>
    </r>
  </si>
  <si>
    <r>
      <t>Olanda</t>
    </r>
    <r>
      <rPr>
        <sz val="7"/>
        <rFont val="Arial"/>
        <family val="2"/>
      </rPr>
      <t>: zona non specificata</t>
    </r>
  </si>
  <si>
    <r>
      <t>Servizi</t>
    </r>
    <r>
      <rPr>
        <sz val="7"/>
        <rFont val="Arial"/>
        <family val="0"/>
      </rPr>
      <t xml:space="preserve">: Bagno privato - angolo cucina- soggiorno- camere da letto 
</t>
    </r>
    <r>
      <rPr>
        <b/>
        <sz val="7"/>
        <rFont val="Arial"/>
        <family val="2"/>
      </rPr>
      <t>A disposizione</t>
    </r>
    <r>
      <rPr>
        <sz val="7"/>
        <rFont val="Arial"/>
        <family val="0"/>
      </rPr>
      <t xml:space="preserve">: Tv - radio - frigo - microonde - stoviglie -Internet wi-fi. 
</t>
    </r>
    <r>
      <rPr>
        <b/>
        <sz val="7"/>
        <rFont val="Arial"/>
        <family val="2"/>
      </rPr>
      <t>Attrazioni</t>
    </r>
    <r>
      <rPr>
        <sz val="7"/>
        <rFont val="Arial"/>
        <family val="0"/>
      </rPr>
      <t xml:space="preserve"> :  Bar - coffeeshop - ristoranti - centro - attrazioni varie</t>
    </r>
  </si>
  <si>
    <r>
      <t>Tariffe</t>
    </r>
    <r>
      <rPr>
        <sz val="7"/>
        <rFont val="Arial"/>
        <family val="0"/>
      </rPr>
      <t xml:space="preserve"> per notte (IVA e tassa di soggiorno comprese) - A persona dai 12 anni in su    € 4,75  - Tenda grande (3 persone)    € 6,50  - Automobile    € 4,25</t>
    </r>
  </si>
  <si>
    <r>
      <t>Costo</t>
    </r>
    <r>
      <rPr>
        <sz val="7"/>
        <rFont val="Arial"/>
        <family val="0"/>
      </rPr>
      <t xml:space="preserve"> soggiorno+pulizia+ tasse sogg a persona/notte.                                                                                               </t>
    </r>
    <r>
      <rPr>
        <b/>
        <sz val="7"/>
        <rFont val="Arial"/>
        <family val="2"/>
      </rPr>
      <t>Costi aggiuntivi</t>
    </r>
    <r>
      <rPr>
        <sz val="7"/>
        <rFont val="Arial"/>
        <family val="0"/>
      </rPr>
      <t xml:space="preserve">
Animale:  Max 3; € 20/soggiorno/animale
Asciugamani:  Da portare
Biancheria da cucina:  Da portare
Cauzione:  € 150
Elettricità:  Incluso/a.
Gas:  Incluso
Lenzuola:  Incluso
Pulizia finale:  € 40
Tasse di soggiorno:  € 1,50 / persona / Notte                                                                                                                                     </t>
    </r>
    <r>
      <rPr>
        <b/>
        <sz val="7"/>
        <rFont val="Arial"/>
        <family val="2"/>
      </rPr>
      <t>Servizi e composizione Struttura</t>
    </r>
    <r>
      <rPr>
        <sz val="7"/>
        <rFont val="Arial"/>
        <family val="0"/>
      </rPr>
      <t>: Piano terra: 1 atrio (WC), 1 soggiorno (TV (cavo), CD), 1 cucina (forno, combi microonde). Al primo piano: 3x camera da letto (letto singolo), 2x camera da letto (letto matrimoniale), 1 stanza da bagno (doccia, lavabo). Generale: coperte, riscaldamento (centralizzato), terrazza (privato), mobili da giardino, seggiolone (su richiesta).</t>
    </r>
  </si>
  <si>
    <r>
      <t>Struttura</t>
    </r>
    <r>
      <rPr>
        <sz val="7"/>
        <rFont val="Arial"/>
        <family val="0"/>
      </rPr>
      <t xml:space="preserve"> a 2 stelle. Prezzi  375 +30 Euro di pulizia finale. Servizi: superficie 250 m², esterna: 75 m², bagno con doccia. TV, Gas, Micronde, Frigo</t>
    </r>
  </si>
  <si>
    <r>
      <t>Camere</t>
    </r>
    <r>
      <rPr>
        <sz val="7"/>
        <rFont val="Arial"/>
        <family val="0"/>
      </rPr>
      <t xml:space="preserve"> con servizi privati, idromassaggio, TV, occorrente per prepararsi the o caffè. Prima colazione veramente naturale e, come vuole la tradizione del paese, ricca e abbondante. Un contesto di allevamenti di bovini, ovini, suini con produzione di latte e derivati.  a) </t>
    </r>
    <r>
      <rPr>
        <b/>
        <sz val="7"/>
        <rFont val="Arial"/>
        <family val="2"/>
      </rPr>
      <t>Tour prestabilito</t>
    </r>
    <r>
      <rPr>
        <sz val="7"/>
        <rFont val="Arial"/>
        <family val="0"/>
      </rPr>
      <t xml:space="preserve">
con tappe fisse, ogni Sabato, hotel 3 stelle, camere con servizi, bicicletta con borse, mappe e trasporto bagagli. 7 notti, mezza pensione € 650
b) </t>
    </r>
    <r>
      <rPr>
        <b/>
        <sz val="7"/>
        <rFont val="Arial"/>
        <family val="2"/>
      </rPr>
      <t xml:space="preserve">Tour su richiesta  </t>
    </r>
    <r>
      <rPr>
        <sz val="7"/>
        <rFont val="Arial"/>
        <family val="0"/>
      </rPr>
      <t>con tappe prefissate, hotel 2/3 stelle, camere con servizi, biciclette con borse laterali e mappe. 6 notti, pernottamento e prima colazione. € 350/ € 390
Supplementi notti supplementari € 58
Supplemento pernottamento in Amsterdam (per notte) € 20
Trasporto bagagli (per autovettura), percorrenza media di 40/45 km.€ 50
Luglio/Agosto + 15%</t>
    </r>
  </si>
  <si>
    <r>
      <t xml:space="preserve">Veliero - Bicicletta  </t>
    </r>
    <r>
      <rPr>
        <sz val="8"/>
        <rFont val="Arial"/>
        <family val="2"/>
      </rPr>
      <t xml:space="preserve">                                               1° giorno   Enkhuizen- Stavoren 
2°giorno Stavoren-Texel  
3°giorno Texel-Den Helder
4°giorno Den Helder-Alkmaar
5°giorno Alkmaar - Zaanse Schaanse - Amsterdam
6°giorno Amsterdam - Volendam - Edam - Hoorn
7°giorno Hoorn - Medemblick - Enkhuizen
8°giorno Enkhuizen</t>
    </r>
  </si>
  <si>
    <r>
      <t>Bici + Battello</t>
    </r>
    <r>
      <rPr>
        <sz val="8"/>
        <rFont val="Arial"/>
        <family val="2"/>
      </rPr>
      <t xml:space="preserve"> Zaanse Schans, Alkmaar, Schoorl  1° giorno: Amsterdam  
2° giorno: Amsterdam Volendam  
3° giorno: Volendam, Enkhuizen   
4° giorno: Enkhuizen - Den Helder/Texel  
5° giorno: Isola di Texel
6° giorno: Den Helder/Texel, Alkmaar 
7° giorno: Alkmaar, Zaanse Schans, Amsterdam 
8° giorno: Amsterdam</t>
    </r>
  </si>
  <si>
    <r>
      <t>Amsterdam e dintorni in bicicletta</t>
    </r>
    <r>
      <rPr>
        <sz val="8"/>
        <rFont val="Arial"/>
        <family val="2"/>
      </rPr>
      <t xml:space="preserve">           Amsterdam, Harlem, Bloemendal, villaggio di pescatori. Broek in Waterland, Monnickendam, Marken bagno nel Mare del Nord, Volendam, Edam e Katwoode</t>
    </r>
  </si>
  <si>
    <t>Calcolo ipotetico per una media di 70 Km al giorno. 12 Km a litro = circa 6 litri ogni 70 Km -  1,4 Euro a litro - 6*1,4/4 = 2,10 a persona</t>
  </si>
  <si>
    <t>TOTALE Complessivo e Costo a persona al giorno</t>
  </si>
  <si>
    <t>Costo a persona al giorno</t>
  </si>
  <si>
    <r>
      <t xml:space="preserve">Quote </t>
    </r>
    <r>
      <rPr>
        <b/>
        <sz val="7"/>
        <rFont val="Arial"/>
        <family val="2"/>
      </rPr>
      <t>noleggio per auto</t>
    </r>
    <r>
      <rPr>
        <sz val="7"/>
        <rFont val="Arial"/>
        <family val="2"/>
      </rPr>
      <t xml:space="preserve"> dal 01/04/06 al 31/03/07 Tipo di auto o similare:  Ford Ka - 3 porte CC 1,1 - giornaliera 1/2g: 67EUR - giornaliera 3/6 gg : 44EUR - giornaliera + 7 gg :37EUR.  Le quote comprendono: assicurazioni, non comprendono: </t>
    </r>
    <r>
      <rPr>
        <b/>
        <sz val="7"/>
        <rFont val="Arial"/>
        <family val="2"/>
      </rPr>
      <t>carburante</t>
    </r>
    <r>
      <rPr>
        <sz val="7"/>
        <rFont val="Arial"/>
        <family val="2"/>
      </rPr>
      <t>, franchigia, optional</t>
    </r>
  </si>
  <si>
    <t>Tip.Tur.</t>
  </si>
  <si>
    <t>Tratta</t>
  </si>
  <si>
    <t>Occorre aggiungere al volo aereo su riportato il costo di arrivo e partenza dagli aeroporti vicini alla residenza di origine. Generalmente è maggiore il trasferimento per raggiungere gli aeroporti minori.</t>
  </si>
  <si>
    <r>
      <t>Periodo</t>
    </r>
    <r>
      <rPr>
        <sz val="10"/>
        <rFont val="Arial"/>
        <family val="0"/>
      </rPr>
      <t>: Da sabato 19 a sabato 26 ago 06: 8gg/7notti</t>
    </r>
  </si>
  <si>
    <t>1m</t>
  </si>
  <si>
    <t>2m</t>
  </si>
  <si>
    <t>3m</t>
  </si>
  <si>
    <t>4m</t>
  </si>
  <si>
    <t>5m</t>
  </si>
  <si>
    <t>6m</t>
  </si>
  <si>
    <t>7m</t>
  </si>
  <si>
    <t>8m</t>
  </si>
  <si>
    <t>1gp</t>
  </si>
  <si>
    <t>2gp</t>
  </si>
  <si>
    <t>1p</t>
  </si>
  <si>
    <t>2p</t>
  </si>
  <si>
    <t>3p</t>
  </si>
  <si>
    <t>4p</t>
  </si>
  <si>
    <t>5p</t>
  </si>
  <si>
    <t>6p</t>
  </si>
  <si>
    <t>7p</t>
  </si>
  <si>
    <t>8p</t>
  </si>
  <si>
    <t>9p</t>
  </si>
  <si>
    <t>10p</t>
  </si>
  <si>
    <t>11p</t>
  </si>
  <si>
    <t xml:space="preserve">Tour a piedi </t>
  </si>
  <si>
    <r>
      <t>Giro panoramico (</t>
    </r>
    <r>
      <rPr>
        <b/>
        <sz val="10"/>
        <rFont val="Arial"/>
        <family val="2"/>
      </rPr>
      <t>bus</t>
    </r>
    <r>
      <rPr>
        <sz val="10"/>
        <rFont val="Arial"/>
        <family val="0"/>
      </rPr>
      <t>)</t>
    </r>
  </si>
  <si>
    <r>
      <t>Giro per la città (</t>
    </r>
    <r>
      <rPr>
        <b/>
        <sz val="10"/>
        <rFont val="Arial"/>
        <family val="2"/>
      </rPr>
      <t>bus</t>
    </r>
    <r>
      <rPr>
        <sz val="10"/>
        <rFont val="Arial"/>
        <family val="0"/>
      </rPr>
      <t xml:space="preserve">) </t>
    </r>
  </si>
  <si>
    <r>
      <t xml:space="preserve">Tour in </t>
    </r>
    <r>
      <rPr>
        <b/>
        <sz val="10"/>
        <rFont val="Arial"/>
        <family val="2"/>
      </rPr>
      <t>Bici</t>
    </r>
    <r>
      <rPr>
        <sz val="10"/>
        <rFont val="Arial"/>
        <family val="0"/>
      </rPr>
      <t xml:space="preserve"> </t>
    </r>
  </si>
  <si>
    <r>
      <t>I prezzi includono</t>
    </r>
    <r>
      <rPr>
        <sz val="8"/>
        <rFont val="Arial"/>
        <family val="0"/>
      </rPr>
      <t>: guida, affitto del pedaló, il gioco del puzzel, pranzo con ‘pannenkoeken’, biglietti d’ingresso, laser game e buffet freddo</t>
    </r>
  </si>
  <si>
    <t>1b</t>
  </si>
  <si>
    <t>Pizza Cruise con Watertaxi</t>
  </si>
  <si>
    <t>Canali e Jazz Cruise con Canal Bus</t>
  </si>
  <si>
    <t>Canal Cruise con Rederij Lovers</t>
  </si>
  <si>
    <t>Crociera di Notte</t>
  </si>
  <si>
    <t>Canal Trip</t>
  </si>
  <si>
    <t xml:space="preserve">Crociera Pomeridiana </t>
  </si>
  <si>
    <r>
      <t>The Ultimate Cruise Amsterdam</t>
    </r>
    <r>
      <rPr>
        <sz val="10"/>
        <rFont val="Arial"/>
        <family val="0"/>
      </rPr>
      <t xml:space="preserve">  I</t>
    </r>
    <r>
      <rPr>
        <sz val="8"/>
        <rFont val="Arial"/>
        <family val="2"/>
      </rPr>
      <t>ncluse, soft drink, tour di Rembrandt e la terre olandesi dell'Est con guida</t>
    </r>
  </si>
  <si>
    <t xml:space="preserve">Crociera a Lume di Candela </t>
  </si>
  <si>
    <t xml:space="preserve">Barca Blu Cena in battello </t>
  </si>
  <si>
    <t xml:space="preserve">Cena in battello  </t>
  </si>
  <si>
    <t>Cena in crociera con Rederij Lovers</t>
  </si>
  <si>
    <t>Giro in battello Lovers con cena con carne</t>
  </si>
  <si>
    <t>Giro in battello Lovers con cena con pesce</t>
  </si>
  <si>
    <t>Crociera Lovers con cena vegetariana</t>
  </si>
  <si>
    <t>Giro in battello VIP</t>
  </si>
  <si>
    <t>2b</t>
  </si>
  <si>
    <t>3b</t>
  </si>
  <si>
    <t>4b</t>
  </si>
  <si>
    <t>5b</t>
  </si>
  <si>
    <t>6b</t>
  </si>
  <si>
    <t>7b</t>
  </si>
  <si>
    <t>8b</t>
  </si>
  <si>
    <t>9b</t>
  </si>
  <si>
    <t>10b</t>
  </si>
  <si>
    <t>11b</t>
  </si>
  <si>
    <t>12b</t>
  </si>
  <si>
    <t>13b</t>
  </si>
  <si>
    <t>14b</t>
  </si>
  <si>
    <t>15b</t>
  </si>
  <si>
    <t>16b</t>
  </si>
  <si>
    <t>17b</t>
  </si>
  <si>
    <t>18b</t>
  </si>
  <si>
    <t>19b</t>
  </si>
  <si>
    <t>Durata (ore)</t>
  </si>
  <si>
    <t xml:space="preserve">±4 </t>
  </si>
  <si>
    <t xml:space="preserve">4½ </t>
  </si>
  <si>
    <t xml:space="preserve">6½ </t>
  </si>
  <si>
    <t>1gb</t>
  </si>
  <si>
    <r>
      <t>I</t>
    </r>
    <r>
      <rPr>
        <b/>
        <sz val="8"/>
        <rFont val="Arial"/>
        <family val="2"/>
      </rPr>
      <t xml:space="preserve"> prezzi includono</t>
    </r>
    <r>
      <rPr>
        <sz val="8"/>
        <rFont val="Arial"/>
        <family val="0"/>
      </rPr>
      <t>: affitto della barca, guida, biglietti di ingresso, champagne, un abbondante pranzo con vino e il tè presso l’hotel Krasnapolsky</t>
    </r>
  </si>
  <si>
    <r>
      <t>&lt;a href="http://www.macbike.nl/" target="_blank"&gt;</t>
    </r>
    <r>
      <rPr>
        <b/>
        <sz val="6"/>
        <rFont val="Arial"/>
        <family val="2"/>
      </rPr>
      <t>Macbike</t>
    </r>
    <r>
      <rPr>
        <sz val="6"/>
        <rFont val="Arial"/>
        <family val="0"/>
      </rPr>
      <t>&lt;/a&gt;</t>
    </r>
  </si>
  <si>
    <t>1) al numero di giorni di vacanza: 3, 7, 10, 15 giorni,  2) a ciò che s'intende visitare: solo Amsterdam, anche i dintorni, altre città dell'Olanda, villaggi, città d'arte e architettura, giardini floreali, castelli, polder, dighe,  3) al tipo di sistemazione: Hotel, Appartamento, B&amp;B, Ostello, Campeggio, Casa Vacanza e Fattorie,  4) al tipo di soggiorno: visita della città a piedi, in bici a noleggio, con itenerari organizzati individuali, in gruppo o da turista fai da te; per l'Olanda in pulmann, noleggio auto, in bici barca, barca hotel, solo bici ma soprattutto  5) al tipo di turista, da quello che si vuole godere la vacanza in pieno riposo girando solo per le attrazioni e monumenti principali a quello che invece intende utilizzare al massimo i giorni a sua disposizione.</t>
  </si>
  <si>
    <t>periodo tipo (da Sabato 19 a Sabato 26 Agosto) per un nucleo familiare costituito da 2 adulti e da 2 adolescenti di età superiore a 12 anni. Il tutto è prenotato circa  2 mesi prima, orientativamente verso fine Giugno. Un costo a parte rispetto al volo aereo di andata e ritorno, all'alloggio e la prima colazione definiti nella stima, è in linea di massima quantizzato tra pranzo e cena, snack, trasferimenti, e altre spese generali come souvenir e cartoline, foto e sviluppo, tutti dati da prendere con le pinze perchè variabili in base alle esigenze di ciascuno. Il costo complessivo finale del soggiorno di 4 persone per tipo di turista per 8 Giorni/7Notti, considerando tutti gli altri elementi di cui sopra, è riferito anche alla singola unità dividendo il totale per 4 dato che ci sono casi in cui, la 3° o la 4° persona paga una riduzione. Moltiplicando questo costo unitario per il numero dei viaggiatori e il numero dei giorni del soggiorno, si può conoscere un prezzo orientativo di quanto potrebbe costare la propria vacanza</t>
  </si>
  <si>
    <r>
      <t>A</t>
    </r>
    <r>
      <rPr>
        <sz val="8"/>
        <rFont val="Arial"/>
        <family val="0"/>
      </rPr>
      <t xml:space="preserve"> Frenetico, vuole vedere il più possibile</t>
    </r>
  </si>
  <si>
    <r>
      <t>B</t>
    </r>
    <r>
      <rPr>
        <sz val="8"/>
        <rFont val="Arial"/>
        <family val="0"/>
      </rPr>
      <t xml:space="preserve"> Medio, visite con calma abbinate a riposo</t>
    </r>
  </si>
  <si>
    <r>
      <t>C</t>
    </r>
    <r>
      <rPr>
        <sz val="8"/>
        <rFont val="Arial"/>
        <family val="0"/>
      </rPr>
      <t xml:space="preserve"> Rilassato,  vuole godersi la vacanza in pieno riposo</t>
    </r>
  </si>
  <si>
    <t>Ven/Sab/Dom</t>
  </si>
  <si>
    <t>vba</t>
  </si>
  <si>
    <t>vbb</t>
  </si>
  <si>
    <t>vrb</t>
  </si>
  <si>
    <t>vra</t>
  </si>
  <si>
    <t>vma</t>
  </si>
  <si>
    <t>Codice</t>
  </si>
  <si>
    <t>Cod.</t>
  </si>
  <si>
    <t xml:space="preserve">Persone </t>
  </si>
  <si>
    <t>Premesse</t>
  </si>
  <si>
    <t>2 adulti e da 2 adolescenti di età superiore a 12 anni</t>
  </si>
  <si>
    <r>
      <t>Colazione</t>
    </r>
    <r>
      <rPr>
        <sz val="10"/>
        <rFont val="Arial"/>
        <family val="0"/>
      </rPr>
      <t xml:space="preserve"> compresa nel costo dell'alloggio</t>
    </r>
  </si>
  <si>
    <r>
      <t>Periodo</t>
    </r>
    <r>
      <rPr>
        <sz val="10"/>
        <rFont val="Arial"/>
        <family val="0"/>
      </rPr>
      <t xml:space="preserve"> compreso da Sabato 19 a Sabato 26 Agosto</t>
    </r>
  </si>
  <si>
    <t>Costi di vitto, spese generali</t>
  </si>
  <si>
    <r>
      <t>Trasferimenti</t>
    </r>
    <r>
      <rPr>
        <sz val="10"/>
        <rFont val="Arial"/>
        <family val="2"/>
      </rPr>
      <t xml:space="preserve"> fuori Amsterdam se si aderisce alla I Amsterdam Card, altrimenti calcolati anche quelli in città</t>
    </r>
  </si>
  <si>
    <t>Volo A/R</t>
  </si>
  <si>
    <t>Tipologia Turista</t>
  </si>
  <si>
    <r>
      <t>App</t>
    </r>
    <r>
      <rPr>
        <sz val="10"/>
        <rFont val="Arial"/>
        <family val="0"/>
      </rPr>
      <t xml:space="preserve"> aap</t>
    </r>
  </si>
  <si>
    <r>
      <t>Hotel</t>
    </r>
    <r>
      <rPr>
        <sz val="10"/>
        <rFont val="Arial"/>
        <family val="0"/>
      </rPr>
      <t xml:space="preserve"> 3ah</t>
    </r>
  </si>
  <si>
    <r>
      <t>Hb</t>
    </r>
    <r>
      <rPr>
        <sz val="10"/>
        <rFont val="Arial"/>
        <family val="0"/>
      </rPr>
      <t xml:space="preserve"> 1ahb</t>
    </r>
  </si>
  <si>
    <r>
      <t xml:space="preserve">A </t>
    </r>
    <r>
      <rPr>
        <sz val="10"/>
        <rFont val="Arial"/>
        <family val="2"/>
      </rPr>
      <t>2</t>
    </r>
  </si>
  <si>
    <r>
      <t xml:space="preserve">A </t>
    </r>
    <r>
      <rPr>
        <sz val="10"/>
        <rFont val="Arial"/>
        <family val="2"/>
      </rPr>
      <t>3</t>
    </r>
  </si>
  <si>
    <r>
      <t xml:space="preserve">A </t>
    </r>
    <r>
      <rPr>
        <sz val="10"/>
        <rFont val="Arial"/>
        <family val="2"/>
      </rPr>
      <t>4</t>
    </r>
  </si>
  <si>
    <r>
      <t xml:space="preserve">Quote individuali in </t>
    </r>
    <r>
      <rPr>
        <b/>
        <sz val="7"/>
        <rFont val="Arial"/>
        <family val="2"/>
      </rPr>
      <t>camera doppia</t>
    </r>
    <r>
      <rPr>
        <sz val="7"/>
        <rFont val="Arial"/>
        <family val="2"/>
      </rPr>
      <t xml:space="preserve"> con servizi </t>
    </r>
    <r>
      <rPr>
        <b/>
        <sz val="7"/>
        <color indexed="10"/>
        <rFont val="Arial"/>
        <family val="2"/>
      </rPr>
      <t>Volo</t>
    </r>
    <r>
      <rPr>
        <b/>
        <sz val="7"/>
        <rFont val="Arial"/>
        <family val="2"/>
      </rPr>
      <t xml:space="preserve"> + Tour</t>
    </r>
    <r>
      <rPr>
        <sz val="7"/>
        <rFont val="Arial"/>
        <family val="2"/>
      </rPr>
      <t xml:space="preserve"> EUR 747  (Solo Tour con servizi: € 623) </t>
    </r>
    <r>
      <rPr>
        <b/>
        <sz val="7"/>
        <rFont val="Arial"/>
        <family val="2"/>
      </rPr>
      <t>+ 80 euro di tasse aeroportuali</t>
    </r>
    <r>
      <rPr>
        <sz val="7"/>
        <rFont val="Arial"/>
        <family val="2"/>
      </rPr>
      <t xml:space="preserve"> Previsti anche  riduzione adulto 3°/4° letto, supplemento camera singola e riduzione bambino solo tour 0/4 e 4/12 anni </t>
    </r>
  </si>
  <si>
    <r>
      <t xml:space="preserve">Quote individuali in </t>
    </r>
    <r>
      <rPr>
        <b/>
        <sz val="7"/>
        <rFont val="Arial"/>
        <family val="2"/>
      </rPr>
      <t>camera doppia</t>
    </r>
    <r>
      <rPr>
        <sz val="7"/>
        <rFont val="Arial"/>
        <family val="2"/>
      </rPr>
      <t xml:space="preserve"> con servizi </t>
    </r>
    <r>
      <rPr>
        <b/>
        <sz val="7"/>
        <color indexed="10"/>
        <rFont val="Arial"/>
        <family val="2"/>
      </rPr>
      <t>Volo</t>
    </r>
    <r>
      <rPr>
        <b/>
        <sz val="7"/>
        <rFont val="Arial"/>
        <family val="2"/>
      </rPr>
      <t xml:space="preserve"> + Tour</t>
    </r>
    <r>
      <rPr>
        <sz val="7"/>
        <rFont val="Arial"/>
        <family val="2"/>
      </rPr>
      <t xml:space="preserve"> EUR 768  (Solo Tour con servizi: € 623) </t>
    </r>
    <r>
      <rPr>
        <b/>
        <sz val="7"/>
        <rFont val="Arial"/>
        <family val="2"/>
      </rPr>
      <t xml:space="preserve">+ 80 euro di tasse aeroportuali </t>
    </r>
    <r>
      <rPr>
        <sz val="7"/>
        <rFont val="Arial"/>
        <family val="2"/>
      </rPr>
      <t xml:space="preserve">Previsti anche  riduzione adulto 3°/4° letto, supplemento camera singola e riduzione bambino solo tour 0/4 e 4/12 anni </t>
    </r>
  </si>
  <si>
    <r>
      <t xml:space="preserve">Quote individuali in </t>
    </r>
    <r>
      <rPr>
        <b/>
        <sz val="7"/>
        <rFont val="Arial"/>
        <family val="2"/>
      </rPr>
      <t>camera doppia</t>
    </r>
    <r>
      <rPr>
        <sz val="7"/>
        <rFont val="Arial"/>
        <family val="2"/>
      </rPr>
      <t xml:space="preserve"> con servizi </t>
    </r>
    <r>
      <rPr>
        <b/>
        <sz val="7"/>
        <color indexed="10"/>
        <rFont val="Arial"/>
        <family val="2"/>
      </rPr>
      <t>Volo</t>
    </r>
    <r>
      <rPr>
        <b/>
        <sz val="7"/>
        <rFont val="Arial"/>
        <family val="2"/>
      </rPr>
      <t xml:space="preserve"> + Tour</t>
    </r>
    <r>
      <rPr>
        <sz val="7"/>
        <rFont val="Arial"/>
        <family val="2"/>
      </rPr>
      <t xml:space="preserve"> EUR 736 + 80 euro di tasse aeroportuali.  (Solo Tour con servizi: € 612  riduzione tripla: € 60  - suppl.singola: 359 -  riduzione bambini (3° letto) solo tour: 0/5 anni e 5/12 anni:: € 612).  Itinerari da effettuarsi con auto propria o a noleggio. Le quote comprendono: • volo a/r per Amsterdam da Milano in classe N con KLM • 7 notti in alberghi di categoria 3/4 stelle • sistemazione in camere con servizi privati e trattamento di pernottamento e prima colazione • le spese di prenotazione dell’itinerario • tasse locali.  Le quote non comprendono: • tasse aeroportuali • </t>
    </r>
    <r>
      <rPr>
        <b/>
        <sz val="7"/>
        <rFont val="Arial"/>
        <family val="2"/>
      </rPr>
      <t>gli ingressi • i pasti • noleggio auto</t>
    </r>
    <r>
      <rPr>
        <sz val="7"/>
        <rFont val="Arial"/>
        <family val="2"/>
      </rPr>
      <t xml:space="preserve"> • tutto quello non menzionato nelle quote comprendono.  Partenze da altre città. Roma: stesse quote di Milano; Bologna e Venezia: supplemento € 50. Altre classi di prenotazione: supplemento su richiesta. Per quote noleggio auto vedere pag. 35. Dal 01/11/2006 quote su richiesta. </t>
    </r>
  </si>
  <si>
    <t>250 Km (5 gg)</t>
  </si>
  <si>
    <t>Durata (gg)</t>
  </si>
  <si>
    <r>
      <t xml:space="preserve">A venti minuti dal centro di </t>
    </r>
    <r>
      <rPr>
        <b/>
        <sz val="7"/>
        <rFont val="Arial"/>
        <family val="2"/>
      </rPr>
      <t>Amsterdam</t>
    </r>
    <r>
      <rPr>
        <sz val="7"/>
        <rFont val="Arial"/>
        <family val="2"/>
      </rPr>
      <t xml:space="preserve"> si trova il campeggio immerso nel parco naturale di Gaasperpark con il suo laghetto, Gaasperplas.</t>
    </r>
  </si>
  <si>
    <r>
      <t>Battello - Bicicletta - Golden Circle</t>
    </r>
    <r>
      <rPr>
        <sz val="8"/>
        <rFont val="Arial"/>
        <family val="2"/>
      </rPr>
      <t xml:space="preserve">                                                         1. Amsterdam
2. Amsterdam Hoorn  Volendam 
3. Hoorn, Enkhuizen Zuiderzee museum.
4. Vollenhove, Weerribben e Giethoorn .
5. Vollenhove, Roggebotsluis Harderwijk 
6. Harderwijk, Spakenburg 
7. Spakenburg, Amsterdam
8. Amsterdam</t>
    </r>
  </si>
  <si>
    <t>&lt;a href="http://www.noord-holland-tourist.nl/" target="_blank"&gt;http://www.noord-holland-tourist.nl/&lt;/a&gt;</t>
  </si>
  <si>
    <r>
      <t>La quota comprende</t>
    </r>
    <r>
      <rPr>
        <sz val="7"/>
        <rFont val="Arial"/>
        <family val="2"/>
      </rPr>
      <t xml:space="preserve">: Viaggio in pullman GT - Hotel *** - Pensione completa - Visite ed escursioni indicate ( parte battello escursione notturna ad Amsterdam) - Guida locale ove indicato - Accompagnatore
</t>
    </r>
    <r>
      <rPr>
        <b/>
        <sz val="7"/>
        <rFont val="Arial"/>
        <family val="2"/>
      </rPr>
      <t>La quota non comprende</t>
    </r>
    <r>
      <rPr>
        <sz val="7"/>
        <rFont val="Arial"/>
        <family val="2"/>
      </rPr>
      <t xml:space="preserve">: Volo. Bevande ai pasti - Mance e facchinaggi - Ingressi a monumenti e musei - I pranzi del 1° e 8° giorno - Extra e tutto quanto non indicato nel programma.
</t>
    </r>
  </si>
  <si>
    <r>
      <t xml:space="preserve">Olanda, Belgio e Lussemburgo </t>
    </r>
    <r>
      <rPr>
        <b/>
        <sz val="8"/>
        <color indexed="10"/>
        <rFont val="Arial"/>
        <family val="2"/>
      </rPr>
      <t>Solo Pulmann</t>
    </r>
    <r>
      <rPr>
        <sz val="8"/>
        <rFont val="Arial"/>
        <family val="2"/>
      </rPr>
      <t xml:space="preserve">                                                                                               1° giorno Arrivo a Strasburgo cena e pernottamento
2° giorno Luxemburgo, Liegi. Amsterdam. 
3° giorno Amsterdam Tour a piedi
4° giorno La grande diga.  Volendam, l’Ijsselmer;  Amsterdam. 
5° giorno L’Aia, Rotterdam, 
6° giorno Fiandre del nord. Bruges, Gand, distesa su diverse isolette,
7° giorno Bruxelles, Nancy. 
8° giorno Rientro</t>
    </r>
  </si>
  <si>
    <t>Totale Assicurazioni e Trasferimenti</t>
  </si>
  <si>
    <t>Iac72</t>
  </si>
  <si>
    <t>cod</t>
  </si>
  <si>
    <t>TOT Camera Tripla + Singola Basic a notte</t>
  </si>
  <si>
    <r>
      <t>Battello - Bicicletta</t>
    </r>
    <r>
      <rPr>
        <sz val="8"/>
        <rFont val="Arial"/>
        <family val="2"/>
      </rPr>
      <t xml:space="preserve"> </t>
    </r>
    <r>
      <rPr>
        <sz val="8"/>
        <color indexed="10"/>
        <rFont val="Arial"/>
        <family val="2"/>
      </rPr>
      <t>Antiche chiatte trasformate in Battelli/Hotels</t>
    </r>
    <r>
      <rPr>
        <sz val="8"/>
        <rFont val="Arial"/>
        <family val="2"/>
      </rPr>
      <t xml:space="preserve">                                                         </t>
    </r>
    <r>
      <rPr>
        <b/>
        <sz val="8"/>
        <rFont val="Arial"/>
        <family val="2"/>
      </rPr>
      <t>Itinerari</t>
    </r>
    <r>
      <rPr>
        <sz val="8"/>
        <rFont val="Arial"/>
        <family val="2"/>
      </rPr>
      <t xml:space="preserve">: </t>
    </r>
    <r>
      <rPr>
        <b/>
        <sz val="8"/>
        <rFont val="Arial"/>
        <family val="2"/>
      </rPr>
      <t>Nord/Sud</t>
    </r>
    <r>
      <rPr>
        <sz val="8"/>
        <rFont val="Arial"/>
        <family val="2"/>
      </rPr>
      <t xml:space="preserve">
- Sud (rivirland holland)
- Le citta' degli anni d'oro
- Ijsselmeer
- Castelli e ville fortificate
- La Zelanda (sud olanda)
- Amsterdam e Brussel</t>
    </r>
  </si>
  <si>
    <t>cod.</t>
  </si>
  <si>
    <r>
      <t>Battello - Bicicletta - Top of Amsterdam</t>
    </r>
    <r>
      <rPr>
        <sz val="8"/>
        <rFont val="Arial"/>
        <family val="2"/>
      </rPr>
      <t xml:space="preserve">                                              1. Amsterdam,
2. Amsterdam, Volendam 
3. Volendam, Enkhuizen, Hoorn 
4. Zuiderzee museum, Enkhuizen, Medemblik, Texel.
5. Texel
6. Texel, Den Helder, Alkmaar 't Zand/Schagerbrug o St. Maartensvlotbrug
Tulip tour ad Aprile e Maggio.
7. Alkmaar, Zaanse Schans, Amsterdam, Zaandam.
8. Amsterdam </t>
    </r>
  </si>
  <si>
    <r>
      <t>Battello - Bicicletta - 2006: Rotta sud di gruppo</t>
    </r>
    <r>
      <rPr>
        <sz val="8"/>
        <rFont val="Arial"/>
        <family val="2"/>
      </rPr>
      <t xml:space="preserve">                                                                              1° giorno: Arrivo ad Amsterdam
2° giorno: Amsterdam - Haarlem
3° giorno: Haarlem - Leiden
4° giorno: Leiden - Delft
5° giorno: Delft - Schoonhoven
6° giorno: Schoonhoven - Utrecht
7° giorno: Utrecht - Amsterdam
8° giorno: Amsterdam</t>
    </r>
  </si>
  <si>
    <r>
      <t xml:space="preserve">Viaggio di gruppo </t>
    </r>
    <r>
      <rPr>
        <b/>
        <sz val="8"/>
        <rFont val="Arial"/>
        <family val="2"/>
      </rPr>
      <t>bici</t>
    </r>
    <r>
      <rPr>
        <sz val="8"/>
        <rFont val="Arial"/>
        <family val="2"/>
      </rPr>
      <t xml:space="preserve"> (citybike o cicloturismo)+ </t>
    </r>
    <r>
      <rPr>
        <b/>
        <sz val="8"/>
        <rFont val="Arial"/>
        <family val="2"/>
      </rPr>
      <t>barca</t>
    </r>
    <r>
      <rPr>
        <sz val="8"/>
        <rFont val="Arial"/>
        <family val="2"/>
      </rPr>
      <t xml:space="preserve"> </t>
    </r>
    <r>
      <rPr>
        <b/>
        <sz val="8"/>
        <rFont val="Arial"/>
        <family val="2"/>
      </rPr>
      <t xml:space="preserve"> Le città d'oro</t>
    </r>
  </si>
  <si>
    <r>
      <t xml:space="preserve">Cicloturismo: Olanda in </t>
    </r>
    <r>
      <rPr>
        <b/>
        <sz val="8"/>
        <rFont val="Arial"/>
        <family val="2"/>
      </rPr>
      <t>bici e barca</t>
    </r>
    <r>
      <rPr>
        <sz val="8"/>
        <rFont val="Arial"/>
        <family val="2"/>
      </rPr>
      <t xml:space="preserve"> per famiglie       </t>
    </r>
    <r>
      <rPr>
        <b/>
        <sz val="8"/>
        <rFont val="Arial"/>
        <family val="2"/>
      </rPr>
      <t>Il giro del lago Ijsselmeer</t>
    </r>
    <r>
      <rPr>
        <sz val="8"/>
        <rFont val="Arial"/>
        <family val="2"/>
      </rPr>
      <t xml:space="preserve">                                    1° giorno Arrivo / Amsterdam – Hoorn/dintorni Viaggio in barca e bici (ca. 10 km in bici)
2° giorno Hoorn/Dintorni – Lemmer Escursione e viaggio in barca
3° giorno Tour in barca e canoa
4° giorno Tour in bici ca. 25 km in bici 
5° giorno Tour in bici ca. 30 km in bici 
6° giorno Viaggio in barca e giorno libero per tutta la famiglia
7° giorno Viaggio in barca e tour in bici ca. 25 km</t>
    </r>
  </si>
  <si>
    <r>
      <t>Marken, Volendam</t>
    </r>
    <r>
      <rPr>
        <sz val="8"/>
        <rFont val="Arial"/>
        <family val="2"/>
      </rPr>
      <t xml:space="preserve"> ed i Mulini a vento (</t>
    </r>
    <r>
      <rPr>
        <sz val="8"/>
        <color indexed="48"/>
        <rFont val="Arial"/>
        <family val="2"/>
      </rPr>
      <t>bus e battello</t>
    </r>
    <r>
      <rPr>
        <sz val="8"/>
        <rFont val="Arial"/>
        <family val="2"/>
      </rPr>
      <t>)</t>
    </r>
  </si>
  <si>
    <t>1nb</t>
  </si>
  <si>
    <r>
      <t xml:space="preserve">Quote individuali in </t>
    </r>
    <r>
      <rPr>
        <b/>
        <sz val="7"/>
        <rFont val="Arial"/>
        <family val="2"/>
      </rPr>
      <t>camera doppia</t>
    </r>
    <r>
      <rPr>
        <sz val="7"/>
        <rFont val="Arial"/>
        <family val="2"/>
      </rPr>
      <t xml:space="preserve"> con servizi </t>
    </r>
    <r>
      <rPr>
        <b/>
        <sz val="7"/>
        <color indexed="10"/>
        <rFont val="Arial"/>
        <family val="2"/>
      </rPr>
      <t>Volo</t>
    </r>
    <r>
      <rPr>
        <b/>
        <sz val="7"/>
        <rFont val="Arial"/>
        <family val="2"/>
      </rPr>
      <t xml:space="preserve"> + Tour</t>
    </r>
    <r>
      <rPr>
        <sz val="7"/>
        <rFont val="Arial"/>
        <family val="2"/>
      </rPr>
      <t xml:space="preserve"> EUR 747  (Solo Tour con servizi: € 623) </t>
    </r>
    <r>
      <rPr>
        <b/>
        <sz val="7"/>
        <rFont val="Arial"/>
        <family val="2"/>
      </rPr>
      <t>+ 80 euro di tasse aeroportuali</t>
    </r>
    <r>
      <rPr>
        <sz val="7"/>
        <rFont val="Arial"/>
        <family val="2"/>
      </rPr>
      <t xml:space="preserve">. Previsti anche  riduzione adulto 3°/4° letto, supplemento camera singola e riduzione bambino solo tour 0/4 e 4/12 anni                                                             </t>
    </r>
    <r>
      <rPr>
        <b/>
        <sz val="7"/>
        <rFont val="Arial"/>
        <family val="2"/>
      </rPr>
      <t>Condizioni valide per gli altri tour Olanda in Bicicletta della Cocktail Tour Operator</t>
    </r>
    <r>
      <rPr>
        <sz val="7"/>
        <rFont val="Arial"/>
        <family val="2"/>
      </rPr>
      <t xml:space="preserve">: Tasse aeroportuali: € 80 (soggette a riconferma).
Cabina letti piani supplemento € 78. Partenze da altre città. Roma: stesse quote di Milano; Bologna e Venezia: supplemento € 50.
Altre classi di prenotazione: supplemento su richiesta.  </t>
    </r>
    <r>
      <rPr>
        <b/>
        <sz val="7"/>
        <rFont val="Arial"/>
        <family val="2"/>
      </rPr>
      <t>La quota comprende</t>
    </r>
    <r>
      <rPr>
        <sz val="7"/>
        <rFont val="Arial"/>
        <family val="2"/>
      </rPr>
      <t xml:space="preserve">: • volo a/r per Amsterdam da Milano in classe N con KLM • il tour prescelto con sistemazione in cabine con servizi privati • trattamento di pensione completa (colazione al sacco per il pranzo) • il noleggio della bicicletta per tutta la durata del tour • assistenza e servizio guida multilingue • tasse locali. </t>
    </r>
    <r>
      <rPr>
        <b/>
        <sz val="7"/>
        <rFont val="Arial"/>
        <family val="2"/>
      </rPr>
      <t>La quota non comprende</t>
    </r>
    <r>
      <rPr>
        <sz val="7"/>
        <rFont val="Arial"/>
        <family val="2"/>
      </rPr>
      <t xml:space="preserve">: • tasse aeroportuali • </t>
    </r>
    <r>
      <rPr>
        <b/>
        <sz val="7"/>
        <rFont val="Arial"/>
        <family val="2"/>
      </rPr>
      <t>trasferimenti</t>
    </r>
    <r>
      <rPr>
        <sz val="7"/>
        <rFont val="Arial"/>
        <family val="2"/>
      </rPr>
      <t xml:space="preserve"> • extra in genere.</t>
    </r>
  </si>
  <si>
    <r>
      <t xml:space="preserve">Quota per persona in doppia: 630 € - Riduzione terza persona in cabina: 40 €                                                                       </t>
    </r>
    <r>
      <rPr>
        <b/>
        <sz val="7"/>
        <rFont val="Arial"/>
        <family val="2"/>
      </rPr>
      <t xml:space="preserve"> La quota comprende:</t>
    </r>
    <r>
      <rPr>
        <sz val="7"/>
        <rFont val="Arial"/>
        <family val="2"/>
      </rPr>
      <t xml:space="preserve">
7 pernottamenti in pensione completa (colazione, cestino per il pranzo e cena a 3 portate –bevande escluse-) lenzuola, asciugamani, noleggio bicicletta, percorsi in battello, accompagnatore e interprete, percorsi guidati. Sempre comprese: quota d’iscrizione, assicurazione medica e assicurazione bagaglio.</t>
    </r>
  </si>
  <si>
    <r>
      <t>Sistemazione</t>
    </r>
    <r>
      <rPr>
        <sz val="7"/>
        <rFont val="Arial"/>
        <family val="2"/>
      </rPr>
      <t xml:space="preserve">: in hotel 3 stelle in camere doppie/triple con bagno. In centro ad Amsterdam, le prime 4 notti. Nella campagna olandese le altre due.
</t>
    </r>
    <r>
      <rPr>
        <b/>
        <sz val="7"/>
        <rFont val="Arial"/>
        <family val="2"/>
      </rPr>
      <t xml:space="preserve"> La quota comprende:</t>
    </r>
    <r>
      <rPr>
        <sz val="7"/>
        <rFont val="Arial"/>
        <family val="2"/>
      </rPr>
      <t xml:space="preserve"> 6 pernottamenti con colazione a buffet, 3 cene, noleggio bicicletta, assicurazione medico-bagaglio, accompagnatore, percorsi guidati, materiali turistici e trasporto bagagli.
</t>
    </r>
    <r>
      <rPr>
        <b/>
        <sz val="7"/>
        <rFont val="Arial"/>
        <family val="2"/>
      </rPr>
      <t xml:space="preserve"> La quota non comprende:</t>
    </r>
    <r>
      <rPr>
        <sz val="7"/>
        <rFont val="Arial"/>
        <family val="2"/>
      </rPr>
      <t xml:space="preserve"> viaggio per Amsterdam e da Katwoode, pranzi, 3 cene, bevande ai pasti, </t>
    </r>
    <r>
      <rPr>
        <b/>
        <sz val="7"/>
        <rFont val="Arial"/>
        <family val="2"/>
      </rPr>
      <t>entrate ai musei</t>
    </r>
    <r>
      <rPr>
        <sz val="7"/>
        <rFont val="Arial"/>
        <family val="2"/>
      </rPr>
      <t>, locali, discoteche, traghetto per Marken, e quanto non indicato alla voce “la quota comprende”.</t>
    </r>
  </si>
  <si>
    <r>
      <t xml:space="preserve">4-berth cabin compreso Supplemento 60 Euro per Alta Stagione+15*4, prenotazione e 3 (?) musei                                                                                                               </t>
    </r>
    <r>
      <rPr>
        <b/>
        <sz val="7"/>
        <rFont val="Arial"/>
        <family val="2"/>
      </rPr>
      <t>Incluso</t>
    </r>
    <r>
      <rPr>
        <sz val="7"/>
        <rFont val="Arial"/>
        <family val="2"/>
      </rPr>
      <t xml:space="preserve"> con il pacchetto di viaggio
- Tutte le notti a bordo (incl. vestiti della base, 2 tovaglioli)
- Tutti i prime colazioni e pranzi
- Colazioni a sacco per le escursioni
- Caffè e tè a bordo
- Bici sul posto: 24 Gazelle Medeo, incl di velocità. sacchetti più pannier, serratura, bottiglia dell'acqua
- Le informazioni dell'itinerario
- Prezzi del traghetto sull'itinerario                                                              </t>
    </r>
    <r>
      <rPr>
        <b/>
        <sz val="7"/>
        <rFont val="Arial"/>
        <family val="2"/>
      </rPr>
      <t xml:space="preserve"> Non incluso</t>
    </r>
    <r>
      <rPr>
        <sz val="7"/>
        <rFont val="Arial"/>
        <family val="2"/>
      </rPr>
      <t xml:space="preserve">
- La prenotazione del il € 15 
- € (facoltativa) 13 di assicurazione della bicicletta
- Tasse di ingresso ai musei (eccetto. Giro di Rembrandt), approssimativamente € 15 per il giro
- Assicurazione di rischio di corsa/assicurazione di annullamento (facoltativa)</t>
    </r>
  </si>
  <si>
    <r>
      <t xml:space="preserve">Quote per persona per una sistemazione quadrupla con una media di percorrenza di 250 Km tra le diverse offerte e un tour ipotizzato di 5 giorni.  </t>
    </r>
    <r>
      <rPr>
        <b/>
        <sz val="7"/>
        <rFont val="Arial"/>
        <family val="2"/>
      </rPr>
      <t>La quota comprende e non comprende</t>
    </r>
    <r>
      <rPr>
        <sz val="7"/>
        <rFont val="Arial"/>
        <family val="2"/>
      </rPr>
      <t>: idem c.s.</t>
    </r>
  </si>
  <si>
    <r>
      <t>4-berth cabin compreso Supplemento 70 Euro per Alta Stagione.</t>
    </r>
    <r>
      <rPr>
        <b/>
        <sz val="7"/>
        <rFont val="Arial"/>
        <family val="2"/>
      </rPr>
      <t xml:space="preserve"> La quota comprende e non comprende</t>
    </r>
    <r>
      <rPr>
        <sz val="7"/>
        <rFont val="Arial"/>
        <family val="2"/>
      </rPr>
      <t>: idem .cs.</t>
    </r>
  </si>
  <si>
    <t>7p+13b</t>
  </si>
  <si>
    <r>
      <t xml:space="preserve">Cocktail Olandese Volo + Auto                                                   </t>
    </r>
    <r>
      <rPr>
        <sz val="8"/>
        <rFont val="Arial"/>
        <family val="2"/>
      </rPr>
      <t xml:space="preserve">1 e 2° giorno: Amsterdam                                          3° giorno: Amsterdam/Leeuwarden                           4° giorno: Leeuwarden/Apeldoorn                            5° giorno Apeldoorn e dintorni                                 6° giorno: Apeldoorn/ l’Aja                                           7° giorno: L’Aja/Rotterdam                                         8° giorno: Rotterdam/Amsterdam  </t>
    </r>
  </si>
  <si>
    <r>
      <t xml:space="preserve">Olanda in Bicicletta + Volo </t>
    </r>
    <r>
      <rPr>
        <sz val="8"/>
        <rFont val="Arial"/>
        <family val="2"/>
      </rPr>
      <t xml:space="preserve">: </t>
    </r>
    <r>
      <rPr>
        <b/>
        <sz val="8"/>
        <rFont val="Arial"/>
        <family val="2"/>
      </rPr>
      <t xml:space="preserve">Città dell’età dell’oro                                                                            </t>
    </r>
    <r>
      <rPr>
        <sz val="8"/>
        <rFont val="Arial"/>
        <family val="2"/>
      </rPr>
      <t>1° giorno (20 km ca): Amsterdam (imbarco), Spaarndam, Haarlem
2° giorno (30 km ca): Lisse/Hillegom, Leiden
3° giorno (35 km ca): Leidschendam, Delft
4° giorno (30 km ca): Schiedam
5° giorno (40 km ca): Oud Beijerland, Parco Nazionale di Biesbosch, Dordrecht
6° giorno (35 km ca): Kinderdijk, Nieuwkoop, Schoonhoven, Gouda
7° giorno (25 km ca): Amstel, Amsterdam
8° giorno: Amsterdam (sbarco).</t>
    </r>
  </si>
  <si>
    <r>
      <t>Olanda in Bicicletta + Volo</t>
    </r>
    <r>
      <rPr>
        <sz val="8"/>
        <rFont val="Arial"/>
        <family val="2"/>
      </rPr>
      <t xml:space="preserve">: </t>
    </r>
    <r>
      <rPr>
        <b/>
        <sz val="8"/>
        <rFont val="Arial"/>
        <family val="2"/>
      </rPr>
      <t>Castelli e città fortificate</t>
    </r>
    <r>
      <rPr>
        <sz val="8"/>
        <rFont val="Arial"/>
        <family val="2"/>
      </rPr>
      <t xml:space="preserve">                                                                        1° giorno: Amsterdam (imbarco), Wijk bij Duurstede, castelli Zandenburg e Walenburg.
2° giorno – (50 km ca): Heveadorp, Parco Nazionale De Hoge Veluwe, museo Kröller-Müller, Arnhem.
3° giorno – (50 km ca): Castello Rosendael, Doesburg, Zutphen.
4° giorno – (50 km ca): Zutphen, maniero di Verwolde, Lochem, Zutphen.
5° giorno – (55 km ca): Zutphen, Deventer, Zwolle, Kampen.
6° giorno – (35 km ca): Harderwijk.
7° giorno – (60 km): Spakenburg, castello Muiderslot, Amsterdam.
8° giorno: Amsterdam (sbarco).</t>
    </r>
  </si>
  <si>
    <t>allacci elettrici, acqua, fogna, gas</t>
  </si>
  <si>
    <r>
      <t>Tariffe</t>
    </r>
    <r>
      <rPr>
        <sz val="7"/>
        <rFont val="Arial"/>
        <family val="0"/>
      </rPr>
      <t>: 2 week-end + 5 midweek                                                          Singola midweek  € 85-95
Singola week-end  € 90-105
Matrimoniale/doppia midweek  € 115-130
Matrimoniale/doppia week-end  € 145-160
Tripla midweek  € 150-165
Tripla week-end  € 175-185                                                                              Week-end é venerdí e sabato notte. Midweek sono tutti gli altri giorni                                                                                                       Le tariffe si intendono per camera, per notte.
# Prima colazione inclusa.
# Parcheggio privato disponibile. (A pagamento.)
# Tasse e servizio inclusi.
# Le Camere dispongono di bagno privato (doccia o vasca e WC), cassetta di sicurezza, TV e telefono. Le Camere dispongono di frigo.</t>
    </r>
  </si>
  <si>
    <t>Costi di trasferimento e spese generali per persona al giorno. Molto orientativi</t>
  </si>
  <si>
    <r>
      <t>Olanda in Bicicletta + Volo</t>
    </r>
    <r>
      <rPr>
        <sz val="8"/>
        <rFont val="Arial"/>
        <family val="2"/>
      </rPr>
      <t xml:space="preserve">: </t>
    </r>
    <r>
      <rPr>
        <b/>
        <sz val="8"/>
        <rFont val="Arial"/>
        <family val="2"/>
      </rPr>
      <t>Alla ricerca di Rembrandt</t>
    </r>
    <r>
      <rPr>
        <sz val="8"/>
        <rFont val="Arial"/>
        <family val="2"/>
      </rPr>
      <t xml:space="preserve">                                                                     1° giorno (20 km ca): Amsterdam (imbarco), Kudelstaart/Uithoorn.
2° giorno (35 km ca): Leiden, museo Lakenhal.
3° giorno (30 km ca): Rijswijk, L’Aia, museo Mauritshuis, Leiden.
4° giorno (50 km ca): Cruquius, Haarlem.
5° giorno (40 km ca): Spaarndam, museo all’aperto Zaanse Schans, Alkmaar.
6° giorno (45 km ca): Hoorn, Purmerend.
7° giorno (20 km ca): Edam, Volendam, Amsterdam, casa di Rembrandt.
8° giorno: Amsterdam (sbarco).</t>
    </r>
  </si>
  <si>
    <r>
      <t xml:space="preserve">TOT </t>
    </r>
    <r>
      <rPr>
        <b/>
        <sz val="10"/>
        <color indexed="10"/>
        <rFont val="Arial"/>
        <family val="2"/>
      </rPr>
      <t>208,76</t>
    </r>
  </si>
  <si>
    <r>
      <t>Virgin</t>
    </r>
    <r>
      <rPr>
        <sz val="10"/>
        <rFont val="Arial"/>
        <family val="0"/>
      </rPr>
      <t xml:space="preserve"> Milan Orio al Serio (BGY) - Bruxelles (BRU)</t>
    </r>
    <r>
      <rPr>
        <b/>
        <sz val="10"/>
        <color indexed="10"/>
        <rFont val="Arial"/>
        <family val="2"/>
      </rPr>
      <t xml:space="preserve"> Eur 145.86</t>
    </r>
  </si>
  <si>
    <r>
      <t>Virgin</t>
    </r>
    <r>
      <rPr>
        <sz val="10"/>
        <rFont val="Arial"/>
        <family val="0"/>
      </rPr>
      <t xml:space="preserve"> Roma FCO  - Bruxelles (BRU) </t>
    </r>
    <r>
      <rPr>
        <b/>
        <sz val="10"/>
        <color indexed="10"/>
        <rFont val="Arial"/>
        <family val="2"/>
      </rPr>
      <t>141.29 EUR</t>
    </r>
    <r>
      <rPr>
        <sz val="10"/>
        <rFont val="Arial"/>
        <family val="0"/>
      </rPr>
      <t xml:space="preserve">      </t>
    </r>
  </si>
  <si>
    <r>
      <t>Rynair</t>
    </r>
    <r>
      <rPr>
        <sz val="10"/>
        <rFont val="Arial"/>
        <family val="0"/>
      </rPr>
      <t xml:space="preserve"> Bergamo Olserio Brussels S. Charleroi </t>
    </r>
    <r>
      <rPr>
        <b/>
        <sz val="10"/>
        <color indexed="10"/>
        <rFont val="Arial"/>
        <family val="2"/>
      </rPr>
      <t>50.84 EUR</t>
    </r>
    <r>
      <rPr>
        <sz val="10"/>
        <rFont val="Arial"/>
        <family val="0"/>
      </rPr>
      <t xml:space="preserve">      </t>
    </r>
  </si>
  <si>
    <r>
      <t xml:space="preserve">Roma Ciampino Brussels S. Charleroi </t>
    </r>
    <r>
      <rPr>
        <b/>
        <sz val="10"/>
        <color indexed="10"/>
        <rFont val="Arial"/>
        <family val="2"/>
      </rPr>
      <t xml:space="preserve">51.43 EUR </t>
    </r>
    <r>
      <rPr>
        <sz val="10"/>
        <rFont val="Arial"/>
        <family val="0"/>
      </rPr>
      <t xml:space="preserve">     </t>
    </r>
  </si>
  <si>
    <r>
      <t>Klm</t>
    </r>
    <r>
      <rPr>
        <sz val="10"/>
        <rFont val="Arial"/>
        <family val="0"/>
      </rPr>
      <t xml:space="preserve"> Roma FCO - Amsterdam </t>
    </r>
    <r>
      <rPr>
        <sz val="10"/>
        <color indexed="10"/>
        <rFont val="Arial"/>
        <family val="2"/>
      </rPr>
      <t>EUR 199,92</t>
    </r>
  </si>
  <si>
    <r>
      <t xml:space="preserve">Klm Milano Malpensa - Amsterdam EUR </t>
    </r>
    <r>
      <rPr>
        <sz val="10"/>
        <color indexed="10"/>
        <rFont val="Arial"/>
        <family val="2"/>
      </rPr>
      <t>200,55</t>
    </r>
    <r>
      <rPr>
        <sz val="10"/>
        <rFont val="Arial"/>
        <family val="0"/>
      </rPr>
      <t>/ 220,21</t>
    </r>
  </si>
  <si>
    <t xml:space="preserve">Transvania  </t>
  </si>
  <si>
    <t>Rynair</t>
  </si>
  <si>
    <t xml:space="preserve">Roma Fiumicino - Amsterdam </t>
  </si>
  <si>
    <t>Klm</t>
  </si>
  <si>
    <t>Milano Malpensa - Amsterdam</t>
  </si>
  <si>
    <t>Aeroporti minori compagnie di volo Low Cost</t>
  </si>
  <si>
    <t>Aeroporti maggiori compagnie di volo tradizionali</t>
  </si>
  <si>
    <t>Compagnia</t>
  </si>
  <si>
    <t>Costo A/R</t>
  </si>
  <si>
    <t xml:space="preserve">Bergamo Orio al Serio - Amsterdam </t>
  </si>
  <si>
    <r>
      <t>Pacchetto musei</t>
    </r>
    <r>
      <rPr>
        <sz val="10"/>
        <rFont val="Arial"/>
        <family val="0"/>
      </rPr>
      <t xml:space="preserve">: Holland Experience B.V., Rijksmuseum e Van Gogh Museum </t>
    </r>
  </si>
  <si>
    <r>
      <t xml:space="preserve">Madame Tussauds </t>
    </r>
    <r>
      <rPr>
        <sz val="8"/>
        <rFont val="Arial"/>
        <family val="2"/>
      </rPr>
      <t>(off peak price)</t>
    </r>
  </si>
  <si>
    <r>
      <t xml:space="preserve">Per la cena di tre portate, </t>
    </r>
    <r>
      <rPr>
        <b/>
        <sz val="8"/>
        <rFont val="Arial"/>
        <family val="2"/>
      </rPr>
      <t>extra euro 25 per persona</t>
    </r>
  </si>
  <si>
    <t>Num. Pers</t>
  </si>
  <si>
    <t>Num pers</t>
  </si>
  <si>
    <r>
      <t>Vitto, spese generali</t>
    </r>
    <r>
      <rPr>
        <sz val="10"/>
        <rFont val="Arial"/>
        <family val="2"/>
      </rPr>
      <t xml:space="preserve"> calcolati (vedi su) a </t>
    </r>
    <r>
      <rPr>
        <b/>
        <sz val="10"/>
        <rFont val="Arial"/>
        <family val="2"/>
      </rPr>
      <t>43</t>
    </r>
    <r>
      <rPr>
        <sz val="10"/>
        <rFont val="Arial"/>
        <family val="2"/>
      </rPr>
      <t xml:space="preserve"> Eur a persona al giorno</t>
    </r>
  </si>
  <si>
    <r>
      <t>&lt;a href="http://www.guinesstravel.it/viaggi/show_viaggi.php?id_viaggio=168" target="_blank"&gt;</t>
    </r>
    <r>
      <rPr>
        <b/>
        <sz val="6"/>
        <rFont val="Arial"/>
        <family val="2"/>
      </rPr>
      <t>Guinesstravel</t>
    </r>
    <r>
      <rPr>
        <sz val="6"/>
        <rFont val="Arial"/>
        <family val="0"/>
      </rPr>
      <t>&lt;/a&gt;</t>
    </r>
  </si>
  <si>
    <r>
      <t>&lt;a href="http://www.guinesstravel.it/viaggi/show_viaggi.php?id_viaggio=169" target="_blank"&gt;</t>
    </r>
    <r>
      <rPr>
        <b/>
        <sz val="6"/>
        <rFont val="Arial"/>
        <family val="2"/>
      </rPr>
      <t>Guinesstravel</t>
    </r>
    <r>
      <rPr>
        <sz val="6"/>
        <rFont val="Arial"/>
        <family val="0"/>
      </rPr>
      <t>&lt;/a&gt;</t>
    </r>
  </si>
  <si>
    <t>Appartamenti</t>
  </si>
  <si>
    <t>Olanda</t>
  </si>
  <si>
    <t>Totale</t>
  </si>
  <si>
    <t>Durata (Notti)</t>
  </si>
  <si>
    <t>Ricettività</t>
  </si>
  <si>
    <t>Costo a pers/gg</t>
  </si>
  <si>
    <t>Zona</t>
  </si>
  <si>
    <t>Colazione</t>
  </si>
  <si>
    <t>TOTALE</t>
  </si>
  <si>
    <t>Bed and Breakfast</t>
  </si>
  <si>
    <r>
      <t>&lt;a href="http://www.exp-reports.nl/regit.htm" target="_blank"&gt;</t>
    </r>
    <r>
      <rPr>
        <b/>
        <sz val="6"/>
        <rFont val="Arial"/>
        <family val="2"/>
      </rPr>
      <t>Exp-reports</t>
    </r>
    <r>
      <rPr>
        <sz val="6"/>
        <rFont val="Arial"/>
        <family val="0"/>
      </rPr>
      <t>&lt;/a&gt;</t>
    </r>
  </si>
  <si>
    <r>
      <t>&lt;a href="http://www.amsterdam-inn.com/prices.html" target="_blank"&gt;</t>
    </r>
    <r>
      <rPr>
        <b/>
        <sz val="6"/>
        <rFont val="Arial"/>
        <family val="2"/>
      </rPr>
      <t>Amsterdam-inn.com</t>
    </r>
    <r>
      <rPr>
        <sz val="6"/>
        <rFont val="Arial"/>
        <family val="0"/>
      </rPr>
      <t>&lt;/a&gt;</t>
    </r>
  </si>
  <si>
    <t>Weekend comresi 8 Euro di colazione</t>
  </si>
  <si>
    <t>Feriali compresi 8 Euro di colazione</t>
  </si>
  <si>
    <t>Escursione</t>
  </si>
  <si>
    <t>Persone</t>
  </si>
  <si>
    <r>
      <t>&lt;a href="http://www.robertolosurdo.com/olanda_vb.html" target="_blank"&gt;</t>
    </r>
    <r>
      <rPr>
        <b/>
        <sz val="6"/>
        <rFont val="Arial"/>
        <family val="2"/>
      </rPr>
      <t>Robertolosurdo</t>
    </r>
    <r>
      <rPr>
        <sz val="6"/>
        <rFont val="Arial"/>
        <family val="0"/>
      </rPr>
      <t>&lt;/a&gt;</t>
    </r>
  </si>
  <si>
    <r>
      <t>&lt;a href="http://www.robertolosurdo.com/olanda_bc.html" target="_blank"&gt;</t>
    </r>
    <r>
      <rPr>
        <b/>
        <sz val="6"/>
        <rFont val="Arial"/>
        <family val="2"/>
      </rPr>
      <t>Robertolosurdo</t>
    </r>
    <r>
      <rPr>
        <sz val="6"/>
        <rFont val="Arial"/>
        <family val="0"/>
      </rPr>
      <t>&lt;/a&gt;</t>
    </r>
  </si>
  <si>
    <r>
      <t>&lt;a href="http://www.cycletours.com/" target="_blank"&gt;</t>
    </r>
    <r>
      <rPr>
        <b/>
        <sz val="6"/>
        <rFont val="Arial"/>
        <family val="2"/>
      </rPr>
      <t>Cycletours</t>
    </r>
    <r>
      <rPr>
        <sz val="6"/>
        <rFont val="Arial"/>
        <family val="0"/>
      </rPr>
      <t>&lt;/a&gt;</t>
    </r>
  </si>
  <si>
    <r>
      <t>Nord &amp; Sud Olanda</t>
    </r>
    <r>
      <rPr>
        <sz val="8"/>
        <rFont val="Arial"/>
        <family val="2"/>
      </rPr>
      <t xml:space="preserve">                                                                                  1: Amsterdam-Purmerend 2: Purmerend-Alkmaar 3: Alkmaar-Haarlem 4: Haarlem-Leiden 5: Leiden-Amsterdam  </t>
    </r>
  </si>
  <si>
    <r>
      <t>&lt;a href="http://www.hat-tours.com/" target="_blank"&gt;H</t>
    </r>
    <r>
      <rPr>
        <b/>
        <sz val="6"/>
        <rFont val="Arial"/>
        <family val="2"/>
      </rPr>
      <t>at-Tours</t>
    </r>
    <r>
      <rPr>
        <sz val="6"/>
        <rFont val="Arial"/>
        <family val="0"/>
      </rPr>
      <t>&lt;/a&gt;</t>
    </r>
  </si>
  <si>
    <r>
      <t>&lt;a href="http://www.cocktailviaggi.it/htm/olanda/PDF/OLANDA-TourBicicletta.pdf" target="_blank"&gt;</t>
    </r>
    <r>
      <rPr>
        <b/>
        <sz val="6"/>
        <rFont val="Arial"/>
        <family val="2"/>
      </rPr>
      <t>Cocktailviaggi</t>
    </r>
    <r>
      <rPr>
        <sz val="6"/>
        <rFont val="Arial"/>
        <family val="0"/>
      </rPr>
      <t>&lt;/a&gt;</t>
    </r>
  </si>
  <si>
    <r>
      <t>&lt;a href="http://www.cocktailviaggi.it/htm/olanda/PDF/OLANDA-TourAuto.pdf" target="_blank"&gt;</t>
    </r>
    <r>
      <rPr>
        <b/>
        <sz val="6"/>
        <rFont val="Arial"/>
        <family val="2"/>
      </rPr>
      <t>Cocktailviaggi</t>
    </r>
    <r>
      <rPr>
        <sz val="6"/>
        <rFont val="Arial"/>
        <family val="0"/>
      </rPr>
      <t>&lt;/a&gt;</t>
    </r>
  </si>
  <si>
    <r>
      <t>Cam</t>
    </r>
    <r>
      <rPr>
        <sz val="10"/>
        <rFont val="Arial"/>
        <family val="0"/>
      </rPr>
      <t xml:space="preserve"> aca</t>
    </r>
  </si>
  <si>
    <t>7p+ 13b</t>
  </si>
  <si>
    <r>
      <t>C</t>
    </r>
    <r>
      <rPr>
        <b/>
        <sz val="10"/>
        <color indexed="10"/>
        <rFont val="Arial"/>
        <family val="2"/>
      </rPr>
      <t xml:space="preserve"> </t>
    </r>
    <r>
      <rPr>
        <sz val="10"/>
        <rFont val="Arial"/>
        <family val="2"/>
      </rPr>
      <t>1</t>
    </r>
  </si>
  <si>
    <r>
      <t>Fat</t>
    </r>
    <r>
      <rPr>
        <sz val="10"/>
        <rFont val="Arial"/>
        <family val="0"/>
      </rPr>
      <t xml:space="preserve"> 3of</t>
    </r>
  </si>
  <si>
    <r>
      <t>ST. CHRISTOPHERS’ INN **
Warmoesstraat 123-129 Amsterdam Nel quartiere a luci rosse, è forse l'albergo più innovativo e alternativo, dedicato ad una
clientela informale e senza pretese. Camere. 67 camere dall'arredamento essenziale con servizi privati, alcune progettate e
decorate da artisti diversi. Servizi comuni. Sala per la prima colazione, bar.</t>
    </r>
    <r>
      <rPr>
        <b/>
        <sz val="8"/>
        <rFont val="Arial"/>
        <family val="0"/>
      </rPr>
      <t xml:space="preserve"> volo + 2 notti</t>
    </r>
    <r>
      <rPr>
        <sz val="8"/>
        <rFont val="Arial"/>
        <family val="0"/>
      </rPr>
      <t xml:space="preserve">  In doppia: 240  In tripla::230  In singola 292 Rid. Bambino 3º letto 5/12: 46 - </t>
    </r>
    <r>
      <rPr>
        <i/>
        <sz val="8"/>
        <rFont val="Arial"/>
        <family val="0"/>
      </rPr>
      <t>notte supplementare</t>
    </r>
    <r>
      <rPr>
        <sz val="8"/>
        <rFont val="Arial"/>
        <family val="0"/>
      </rPr>
      <t xml:space="preserve"> In doppia 46 - In tripla 41 - In singola 72 - Rid. Bambino 3º letto 5/12: 23</t>
    </r>
  </si>
  <si>
    <t>Trasferimenti</t>
  </si>
  <si>
    <r>
      <t>Bici e Hotel</t>
    </r>
    <r>
      <rPr>
        <sz val="8"/>
        <rFont val="Arial"/>
        <family val="2"/>
      </rPr>
      <t xml:space="preserve">                                                                          The Countryside del Lago IJssel </t>
    </r>
  </si>
  <si>
    <t>&lt;a href="http://www.dueruotenelvento.com/nord.htm" target="_blank"&gt;Due Ruote nel Vento&lt;/a&gt;</t>
  </si>
  <si>
    <r>
      <t>&lt;a href="http://www.blufreccia.com/viaggi_cicloturismo_olandacittaoro.htm" target="_blank"&gt;</t>
    </r>
    <r>
      <rPr>
        <b/>
        <sz val="6"/>
        <rFont val="Arial"/>
        <family val="2"/>
      </rPr>
      <t>Blufreccia</t>
    </r>
    <r>
      <rPr>
        <sz val="6"/>
        <rFont val="Arial"/>
        <family val="0"/>
      </rPr>
      <t>&lt;/a&gt;</t>
    </r>
  </si>
  <si>
    <r>
      <t>&lt;a href="http://www.funactive.it/it/touren/rad08/beschreibung.php
" target="_blank"&gt;</t>
    </r>
    <r>
      <rPr>
        <b/>
        <sz val="6"/>
        <rFont val="Arial"/>
        <family val="2"/>
      </rPr>
      <t>Funactive</t>
    </r>
    <r>
      <rPr>
        <sz val="6"/>
        <rFont val="Arial"/>
        <family val="0"/>
      </rPr>
      <t>&lt;/a&gt;</t>
    </r>
  </si>
  <si>
    <r>
      <t>&lt;a href="http://www.girolibero.it/viaggi.php?id=53" target="_blank"&gt;</t>
    </r>
    <r>
      <rPr>
        <b/>
        <sz val="6"/>
        <rFont val="Arial"/>
        <family val="2"/>
      </rPr>
      <t>Girolibero</t>
    </r>
    <r>
      <rPr>
        <sz val="6"/>
        <rFont val="Arial"/>
        <family val="0"/>
      </rPr>
      <t>&lt;/a&gt;</t>
    </r>
  </si>
  <si>
    <t>Campeggi</t>
  </si>
  <si>
    <t xml:space="preserve">Prezzo Volo </t>
  </si>
  <si>
    <t xml:space="preserve">Surcharge </t>
  </si>
  <si>
    <t>Voli</t>
  </si>
  <si>
    <t xml:space="preserve">Data partenza: 19/08/2006 </t>
  </si>
  <si>
    <t>Data ritorno: 26/08/2006</t>
  </si>
  <si>
    <t>Volo Andata AZ0120  19/08/2006  MXP  AMS  20:25  22:20</t>
  </si>
  <si>
    <t>Volo Ritorno AZ0115 26/08/2006  AMS  MXP  07:20  09:05</t>
  </si>
  <si>
    <r>
      <t xml:space="preserve">TULIP INN RIVERSIDE(EX AC HOTEL) Quota in </t>
    </r>
    <r>
      <rPr>
        <b/>
        <sz val="10"/>
        <rFont val="Arial"/>
        <family val="2"/>
      </rPr>
      <t>Singola</t>
    </r>
    <r>
      <rPr>
        <sz val="10"/>
        <rFont val="Arial"/>
        <family val="0"/>
      </rPr>
      <t xml:space="preserve"> Adulti</t>
    </r>
  </si>
  <si>
    <r>
      <t>1 camera singola</t>
    </r>
    <r>
      <rPr>
        <sz val="10"/>
        <rFont val="Arial"/>
        <family val="0"/>
      </rPr>
      <t xml:space="preserve"> dal 19 agosto al 26 agosto</t>
    </r>
  </si>
  <si>
    <t>"- Amsterdam Pass - 3 giorni (72 ore) 19/8/2006 00:00</t>
  </si>
  <si>
    <t>"- Crociera: Amsterdam di Notte 19/8/2006 20:30</t>
  </si>
  <si>
    <t>"- Gran Giro d'Olanda 21/8/2006 09:30</t>
  </si>
  <si>
    <t>"- Mercato del Formaggio + Mulini a Vento 25/8/2006 09:30</t>
  </si>
  <si>
    <t>"- Volendam e Marken 19/8/2006 14:30</t>
  </si>
  <si>
    <t>"- Assicurazione prima e durante il viaggio (form.a)</t>
  </si>
  <si>
    <t>Preventivo tutto da zero via web richiesto a fine Giugno 2006</t>
  </si>
  <si>
    <t>Descizione Servizi</t>
  </si>
  <si>
    <t xml:space="preserve">Tasse Aeroportuali </t>
  </si>
  <si>
    <t>Totale Volo A/R</t>
  </si>
  <si>
    <t>Totale Escursioni</t>
  </si>
  <si>
    <t>TOTALE Complessivo</t>
  </si>
  <si>
    <r>
      <t xml:space="preserve">"- Trasferimenti Apt/Htl </t>
    </r>
    <r>
      <rPr>
        <i/>
        <sz val="12"/>
        <rFont val="Times New Roman"/>
        <family val="1"/>
      </rPr>
      <t>Arrivo</t>
    </r>
    <r>
      <rPr>
        <sz val="12"/>
        <rFont val="Times New Roman"/>
        <family val="1"/>
      </rPr>
      <t xml:space="preserve"> - (Diurno) 19/8/2006</t>
    </r>
  </si>
  <si>
    <r>
      <t xml:space="preserve">"- Trasferimenti  Apt/Htl </t>
    </r>
    <r>
      <rPr>
        <i/>
        <sz val="12"/>
        <rFont val="Times New Roman"/>
        <family val="1"/>
      </rPr>
      <t>Ritorno</t>
    </r>
    <r>
      <rPr>
        <sz val="12"/>
        <rFont val="Times New Roman"/>
        <family val="1"/>
      </rPr>
      <t xml:space="preserve"> - (Diurno) 19/8/2006</t>
    </r>
  </si>
  <si>
    <r>
      <t>&lt;a href="http://www2.olympia.it/Prenotazioni/start.asp?destinazione=Amsterdam&amp;nazione=Olanda" target="_blank"&gt;</t>
    </r>
    <r>
      <rPr>
        <b/>
        <sz val="6"/>
        <rFont val="Arial"/>
        <family val="2"/>
      </rPr>
      <t>Olympia</t>
    </r>
    <r>
      <rPr>
        <sz val="6"/>
        <rFont val="Arial"/>
        <family val="0"/>
      </rPr>
      <t>&lt;/a&gt;</t>
    </r>
  </si>
  <si>
    <t>Tour Operator</t>
  </si>
  <si>
    <t>Da Milano/Roma €768</t>
  </si>
  <si>
    <r>
      <t>Tour dell'Olanda</t>
    </r>
    <r>
      <rPr>
        <sz val="8"/>
        <rFont val="Arial"/>
        <family val="2"/>
      </rPr>
      <t xml:space="preserve">  </t>
    </r>
    <r>
      <rPr>
        <b/>
        <sz val="8"/>
        <color indexed="10"/>
        <rFont val="Arial"/>
        <family val="2"/>
      </rPr>
      <t>Aereo + Pulmann</t>
    </r>
    <r>
      <rPr>
        <sz val="8"/>
        <rFont val="Arial"/>
        <family val="2"/>
      </rPr>
      <t xml:space="preserve">                                                                1° giorno: Italia/Amsterdam
2° giorno: Amsterdam
3° giorno: Amsterdam/Zuiderzee/Lelystad
4° giorno: Lelystad/Polderland/Deventer
5° giorno:Deventer/Utrecht/Amsterdam
6° giorno: Amsterdam/Italia</t>
    </r>
  </si>
  <si>
    <t>DA QUALE FONTE ?</t>
  </si>
  <si>
    <r>
      <t>&lt;a href="http://www.aanzee.com/villa/aze_fe_main.php" target="_blank"&gt;</t>
    </r>
    <r>
      <rPr>
        <b/>
        <sz val="6"/>
        <rFont val="Arial"/>
        <family val="2"/>
      </rPr>
      <t>Aanzee</t>
    </r>
    <r>
      <rPr>
        <sz val="6"/>
        <rFont val="Arial"/>
        <family val="0"/>
      </rPr>
      <t>&lt;/a&gt;</t>
    </r>
  </si>
  <si>
    <t>Casolari e Fattorie in Villaggi</t>
  </si>
  <si>
    <r>
      <t>&lt;a href="http://www.gaaspercamping.nl/it/index.html" target="_blank"&gt;</t>
    </r>
    <r>
      <rPr>
        <b/>
        <sz val="6"/>
        <rFont val="Arial"/>
        <family val="2"/>
      </rPr>
      <t>Gaaspercamping</t>
    </r>
    <r>
      <rPr>
        <sz val="6"/>
        <rFont val="Arial"/>
        <family val="0"/>
      </rPr>
      <t>&lt;/a&gt;</t>
    </r>
  </si>
  <si>
    <t>consumi elettrici e idrici</t>
  </si>
  <si>
    <t>Hotel</t>
  </si>
  <si>
    <r>
      <t xml:space="preserve">Dietro a Piazza Dam di </t>
    </r>
    <r>
      <rPr>
        <b/>
        <sz val="7"/>
        <rFont val="Arial"/>
        <family val="2"/>
      </rPr>
      <t>Amsterdam</t>
    </r>
  </si>
  <si>
    <t>&lt;a href="http://www.bookings.net/" target="_blank"&gt;King Hotel&lt;/a&gt; 1 stella</t>
  </si>
  <si>
    <t>Camera Tripla Basic Tariffa per 7 notti</t>
  </si>
  <si>
    <t>Camera Singola Basic Tariffa per 7 notti</t>
  </si>
  <si>
    <t>Singola</t>
  </si>
  <si>
    <t>Tripla</t>
  </si>
  <si>
    <r>
      <t>&lt;a href="http://www.rhohotel.com/" target="_blank"&gt;</t>
    </r>
    <r>
      <rPr>
        <b/>
        <sz val="6"/>
        <rFont val="Arial"/>
        <family val="2"/>
      </rPr>
      <t>Rho Hotel Amsterdam</t>
    </r>
    <r>
      <rPr>
        <sz val="6"/>
        <rFont val="Arial"/>
        <family val="0"/>
      </rPr>
      <t>&lt;/a&gt;</t>
    </r>
  </si>
  <si>
    <r>
      <t>&lt;a href="http://www.cocktailviaggi.it/htm/olanda/PDF/OLANDA-Amsterdam.pdf" target="_blank"&gt;</t>
    </r>
    <r>
      <rPr>
        <b/>
        <sz val="6"/>
        <rFont val="Arial"/>
        <family val="2"/>
      </rPr>
      <t>CASA 400 ***</t>
    </r>
    <r>
      <rPr>
        <sz val="6"/>
        <rFont val="Arial"/>
        <family val="0"/>
      </rPr>
      <t>&lt;/a&gt;</t>
    </r>
  </si>
  <si>
    <t>Tripla supplemento notte successive</t>
  </si>
  <si>
    <t>Singola supplemento notte successive</t>
  </si>
  <si>
    <t>Den Texstraat 16 Amsterdam</t>
  </si>
  <si>
    <t>Albergo semplice ubicato in una zona tranquilla, a breve distanza dal
Rijksmuseum e dal Van Gogh Museum.
Camere. 91 camere con servizi privati, TV, telefono, cassaforte.
Servizi comuni. Sala per la prima colazione.</t>
  </si>
  <si>
    <t>TOTALE NO E' TROPPO</t>
  </si>
  <si>
    <t>Volo+Hotel</t>
  </si>
  <si>
    <t>Camera singola Tariffa per 7 notti + Aereo, Tasse APT e Surcharge</t>
  </si>
  <si>
    <r>
      <t>&lt;a href="http://www2.olympia.it/Prenotazioni/start.asp?destinazione=Amsterdam&amp;nazione=Olanda" target="_blank"&gt;</t>
    </r>
    <r>
      <rPr>
        <b/>
        <sz val="6"/>
        <rFont val="Arial"/>
        <family val="2"/>
      </rPr>
      <t>Asterisk Hotel &lt;</t>
    </r>
    <r>
      <rPr>
        <sz val="6"/>
        <rFont val="Arial"/>
        <family val="0"/>
      </rPr>
      <t>/a&gt; 3 stelle</t>
    </r>
  </si>
  <si>
    <r>
      <t>4 (</t>
    </r>
    <r>
      <rPr>
        <sz val="8"/>
        <color indexed="10"/>
        <rFont val="Arial"/>
        <family val="2"/>
      </rPr>
      <t>2 adulti, 2 bambini</t>
    </r>
    <r>
      <rPr>
        <sz val="8"/>
        <rFont val="Arial"/>
        <family val="0"/>
      </rPr>
      <t>)</t>
    </r>
  </si>
  <si>
    <r>
      <t>&lt;a href="http://www.zeppelin.it/index_mcms.php?id=45" target="_blank"&gt;</t>
    </r>
    <r>
      <rPr>
        <b/>
        <sz val="6"/>
        <rFont val="Arial"/>
        <family val="2"/>
      </rPr>
      <t>Zeppelin</t>
    </r>
    <r>
      <rPr>
        <sz val="6"/>
        <rFont val="Arial"/>
        <family val="0"/>
      </rPr>
      <t>&lt;/a&gt;</t>
    </r>
  </si>
  <si>
    <r>
      <t>&lt;a href="http://www.cocktailviaggi.it/htm/olanda/PDF/OLANDA-NoloAuto.pdf" target="_blank"&gt;</t>
    </r>
    <r>
      <rPr>
        <b/>
        <sz val="6"/>
        <color indexed="10"/>
        <rFont val="Arial"/>
        <family val="2"/>
      </rPr>
      <t>Cocktailviaggi</t>
    </r>
    <r>
      <rPr>
        <sz val="6"/>
        <rFont val="Arial"/>
        <family val="0"/>
      </rPr>
      <t>&lt;/a&gt;</t>
    </r>
  </si>
  <si>
    <r>
      <t>&lt;a href="http://www.cocktailviaggi.it/htm/lowcost/PDF/Amsterdam.pdf" target="_blank"&gt;</t>
    </r>
    <r>
      <rPr>
        <b/>
        <sz val="6"/>
        <rFont val="Arial"/>
        <family val="2"/>
      </rPr>
      <t>TULIP INN RIVERSIDE(EX AC HOTEL &lt;</t>
    </r>
    <r>
      <rPr>
        <sz val="6"/>
        <rFont val="Arial"/>
        <family val="0"/>
      </rPr>
      <t xml:space="preserve">/a&gt; </t>
    </r>
  </si>
  <si>
    <t>HouseBoat</t>
  </si>
  <si>
    <r>
      <t>&lt;a href="http://www.amsterdamhouse.com/rates.htm" target="_blank"&gt;</t>
    </r>
    <r>
      <rPr>
        <b/>
        <sz val="6"/>
        <rFont val="Arial"/>
        <family val="2"/>
      </rPr>
      <t>Amsterdamhouse</t>
    </r>
    <r>
      <rPr>
        <sz val="6"/>
        <rFont val="Arial"/>
        <family val="0"/>
      </rPr>
      <t>&lt;/a&gt;</t>
    </r>
  </si>
  <si>
    <t>TOTALE Soggiorno + colazione</t>
  </si>
  <si>
    <r>
      <t>&lt;a href="http://www.houseboatamsterdam.nl/" target="_blank"&gt;</t>
    </r>
    <r>
      <rPr>
        <b/>
        <sz val="6"/>
        <rFont val="Arial"/>
        <family val="2"/>
      </rPr>
      <t>Amsterdamhouse</t>
    </r>
    <r>
      <rPr>
        <sz val="6"/>
        <rFont val="Arial"/>
        <family val="0"/>
      </rPr>
      <t>&lt;/a&gt;</t>
    </r>
  </si>
  <si>
    <t>calcolare aereo arrivo e part a parte</t>
  </si>
  <si>
    <r>
      <t>&lt;a href="http://www.namaskarviaggi.it/estate_06/olanda.htm" target="_blank"&gt;</t>
    </r>
    <r>
      <rPr>
        <b/>
        <sz val="6"/>
        <rFont val="Arial"/>
        <family val="2"/>
      </rPr>
      <t>Namaskarviaggi</t>
    </r>
    <r>
      <rPr>
        <sz val="6"/>
        <rFont val="Arial"/>
        <family val="0"/>
      </rPr>
      <t>&lt;/a&gt;</t>
    </r>
  </si>
  <si>
    <t>Tasse aeroportuali: € 80 (soggette a riconferma).
Cabina letti piani supplemento € 78.
Partenze da altre città. Roma: stesse quote di Milano; Bologna e Venezia: supplemento € 50.
Altre classi di prenotazione: supplemento su richiesta.
Quote individuali
1) volo + tour in doppia con servizi - 2) solo tour  in doppia con servizi -3) riduzione  adulto 3°/4° letto - 4) supplemento camera singola - riduzione bambino solo tour 5) 0/4 6) 4/12 
città dell'età dell'oro 1) 747 2) 623 3) 199 4) 111 5) 373  6) 205
castelli e città fortificate 747 623 199 111 373 205
alla ricerca di Rembrandt 768 644 219 111 386 212
Le quote comprendono: • volo a/r per Amsterdam da Milano in classe N con KLM • il tour prescelto con sistemazione in cabine
con servizi privati • trattamento di pensione completa (colazione al sacco per il pranzo) • il noleggio della bicicletta per tutta la durata del tour • assistenza e servizio guida multilingue • tasse locali. Le quote non comprendono: • tasse aeroportuali • trasferimenti • extra in genere.                             alla ricerca di Rembrandt 8 gg/7 notti - castelli e città fortificate 8 gg/7 notti - città dell’età dell’oro 8 gg/7 notti</t>
  </si>
  <si>
    <t>Escursioni</t>
  </si>
  <si>
    <t>Note</t>
  </si>
  <si>
    <t>sabato, 19 ago 06</t>
  </si>
  <si>
    <t>sabato, 26 ago 06</t>
  </si>
  <si>
    <t>http://guide.supereva.com/olanda/interventi/2005/10/229317.shtml</t>
  </si>
  <si>
    <t xml:space="preserve">JetOnly Sicilia CTA Bruxelles EURO 438,00   </t>
  </si>
  <si>
    <t xml:space="preserve">JetOnly Napoli Bruxelles EURO 368,00   </t>
  </si>
  <si>
    <r>
      <t>JetOnly</t>
    </r>
    <r>
      <rPr>
        <sz val="10"/>
        <rFont val="Arial"/>
        <family val="0"/>
      </rPr>
      <t xml:space="preserve"> Calabria SUF Bruxelles EURO 218</t>
    </r>
  </si>
  <si>
    <t xml:space="preserve">JetOnly Palermo Bruxelles Eur 227,00   </t>
  </si>
  <si>
    <t>JetOnly Olbia Bruxelles EURO 278</t>
  </si>
  <si>
    <t xml:space="preserve">   </t>
  </si>
  <si>
    <r>
      <t>Meridiana</t>
    </r>
    <r>
      <rPr>
        <sz val="10"/>
        <rFont val="Arial"/>
        <family val="0"/>
      </rPr>
      <t xml:space="preserve"> FIRENZE - AMSTERDAM  € 276.95</t>
    </r>
  </si>
  <si>
    <r>
      <t>Transvania</t>
    </r>
    <r>
      <rPr>
        <sz val="10"/>
        <rFont val="Arial"/>
        <family val="0"/>
      </rPr>
      <t xml:space="preserve"> Milan Orio al Serio (BGY) Amsterdam (Schiphol) (AMS)</t>
    </r>
  </si>
  <si>
    <t>Amsterdam (Schiphol) (AMS) Milan Orio al Serio (BGY)</t>
  </si>
  <si>
    <t>A Rotterdam 177/232</t>
  </si>
  <si>
    <t>Eindhoven invece dista circa 2 ore e mezza da Amsterdam con un costo del biglietto ferroviario per andata e ritorno è di circa 30 Euro.
Il treno da Rotterdam ad Amsterdam e viceversa, percorre la tratta ogni 10/15 minuti, impiega circa un'ora e costa poco più di una ventina di euro.  Da e per l'aeroporto di Bruxelles, Aeroporto Internazionale di Zaventem, il Airport City Express ferma in tutte le stazioni ferroviarie di Bruxelles, costa meno di 5 Euro per una percorrenza di 20 minuti circa. La stazione in aeroporto si trova al piano "-1" del terminal. Da e per l'aeroporto di Bruxelles Charleroi, la Navetta da e per Bruxelles "Station du Midi" costa poco più di 10 Euro (solo andata) ed impiega circa 1 ora.
Da Bruxelles Midi/Brussel Zuid ad Amsterdam Centraal Station il treno impiega circa 3 ore ad un costo che si aggira attorno ad una trentina di euro o poco più.</t>
  </si>
  <si>
    <t>Venezia e Pisa per Brussels S. Charleroi 83.63 EUR</t>
  </si>
  <si>
    <t xml:space="preserve">Milan Bergamo (BGY) Eindhoven 93.25 EUR      </t>
  </si>
  <si>
    <t xml:space="preserve">Rome Ciampino (CIA) Eindhoven  186.19 EUR      </t>
  </si>
  <si>
    <t>Richieste il 03 Luglio</t>
  </si>
  <si>
    <r>
      <t>Condor</t>
    </r>
    <r>
      <rPr>
        <sz val="10"/>
        <rFont val="Arial"/>
        <family val="0"/>
      </rPr>
      <t xml:space="preserve">  Roma/Fiumicino (FCO) - Amsterdam (AMS) 354,00</t>
    </r>
  </si>
  <si>
    <t xml:space="preserve">TORINO - AMSTERDAM  € 255.72 </t>
  </si>
  <si>
    <r>
      <t>Onair</t>
    </r>
    <r>
      <rPr>
        <sz val="10"/>
        <rFont val="Arial"/>
        <family val="0"/>
      </rPr>
      <t xml:space="preserve"> Pescara Bruxelles 263,43 EUR </t>
    </r>
  </si>
  <si>
    <t>http://www.cocktailviaggi.it/htm/lowcost/PDF/Amsterdam.pdf</t>
  </si>
  <si>
    <t>http://www.cocktailviaggi.it/htm/olanda/indexolan.htm</t>
  </si>
  <si>
    <t>http://www.cocktailviaggi.it/htm/lowcost/PDF/Voli.pdf</t>
  </si>
  <si>
    <t>http://www.cocktailviaggi.it/offerte_file/OLANDA-BELGIO-Auto.pdf</t>
  </si>
  <si>
    <t>Solo ad Amsterdam (AM), anche nei dintorni (AM+D), Amsterdam e nel resto dell'Olanda (AM+OL) o solo in Olanda (OL)</t>
  </si>
  <si>
    <t xml:space="preserve">AMSTERDAM da € 240
da Bergamo, Treviso, Verona, Genova,
Pisa, Olbia, Napoli, Lamezia Terme,
Catania e Nizza.  </t>
  </si>
  <si>
    <t>Quote individuali per notte ACRO ** 01/04-31/10 n dop 60 In tripla 52 In singola 101</t>
  </si>
  <si>
    <t>OLANDA &amp; BELGIO
Speciale estate 2006
T O U R S IN A U T O
Itinerari da effettuarsi con auto propria o a noleggio
Quote individuali in camera doppia
Volo + Tour Solo Tour
Cocktail Olandese 8gg/7notti € 736 € 612
Grantour Benelux 8gg/7notti € 736 € 612
SOGGIORNI “IN LIBERTA’”
Ampie proposte di hotels nelle principali città
per itinerari su misura
OLANDA IN BICICLETTA
Tours per esplorare alcune delle zone più belle
Quote individuali in camera doppia
Volo + Tour Solo Tour
Città dell’età dell’oro 8gg/7notti € 747 € 623
Castelli e città fortificate 8gg/7notti € 747 € 623
Alla ricerca di Rembrandt 8gg/7notti € 768 € 623</t>
  </si>
  <si>
    <t>http://www.cocktailviaggi.it/htm/olanda/PDF/OLANDA-NoloAuto.pdf</t>
  </si>
  <si>
    <t>http://www.cocktailviaggi.it/htm/olanda/PDF/OLANDA-TourAuto.pdf</t>
  </si>
  <si>
    <t>Noleggio Auto: Quote noleggio per auto dal 01/04/06 al 31/03/07 Tipo di auto o similare:  Ford Ka - 3 porte CC 1,1 - giornaliera 1/2g: 67 - giornaliera 3/6 gg : 44 - giornaliera + 7 gg :37.  Le quote comprendono: assicurazioni, non comprendono: carburante, franchigia,  optional</t>
  </si>
  <si>
    <r>
      <t xml:space="preserve">Prenotazione </t>
    </r>
    <r>
      <rPr>
        <sz val="10"/>
        <rFont val="Arial"/>
        <family val="2"/>
      </rPr>
      <t>effettuata verso fine di Giugno</t>
    </r>
  </si>
  <si>
    <r>
      <t xml:space="preserve">Per i costi rivenienti dalla somma di più parziali (giorno per giorno), il totale costo complessivo di riferimento è quello con carattere </t>
    </r>
    <r>
      <rPr>
        <b/>
        <sz val="10"/>
        <color indexed="60"/>
        <rFont val="Arial"/>
        <family val="2"/>
      </rPr>
      <t>marrone</t>
    </r>
    <r>
      <rPr>
        <sz val="10"/>
        <rFont val="Arial"/>
        <family val="2"/>
      </rPr>
      <t xml:space="preserve"> (solo Vacanza) o in </t>
    </r>
    <r>
      <rPr>
        <b/>
        <sz val="10"/>
        <color indexed="10"/>
        <rFont val="Arial"/>
        <family val="2"/>
      </rPr>
      <t>rosso</t>
    </r>
    <r>
      <rPr>
        <sz val="10"/>
        <rFont val="Arial"/>
        <family val="2"/>
      </rPr>
      <t xml:space="preserve"> (Vacanza più Spese Generali). A fianco il costo totale (comprese le spese) in nero per persona al giorno.</t>
    </r>
  </si>
  <si>
    <t>Cocktail olandese tour 8 gg/7 notti Tour auto: 1° e 2° giorno: Amsterdam - 3° Giorno: Amsterdam/Leeuwarden - 4° Leeuwarden/Apeldoorn - 5° Apeldoorn e dintorni - 6° giorno: Apeldoorn/ l’Aja (140 km) - 7° giorno: L’Aja/Rotterdam - 8° giorno: Rotterdam/Amsterdam    volo + tour in doppia: € 736  - solo tour in doppia: € 612 - riduzione tripla: € 60  - suppl.singola: 359 -  riduzione bambini (3° letto) solo tour: 0/5 anni e 5/12 anni:: € 612 Le quote comprendono: • volo a/r per Amsterdam da Milano in classe N con KLM • 7 notti in alberghi di categoria 3/4 stelle • sistemazione in camere con servizi privati e trattamento di pernottamento e prima colazione • le spese di prenotazione dell’itinerario • tasse locali.  Le quote non comprendono: • tasse aeroportuali • gli ingressi • i pasti • noleggio auto • tutto quello non menzionato nelle quote comprendono.  Partenze da altre città. Roma: stesse quote di Milano; Bologna e Venezia: supplemento € 50. Altre classi di prenotazione: supplemento su richiesta. Per quote noleggio auto vedere pag. 35. Dal 01/11/2006 quote su richiesta.</t>
  </si>
  <si>
    <t>http://www.cocktailviaggi.it/htm/olanda/PDF/OLANDA-TourBicicletta.pdf</t>
  </si>
  <si>
    <t>Durata</t>
  </si>
  <si>
    <t>n.</t>
  </si>
  <si>
    <t>Costo</t>
  </si>
  <si>
    <t>Agenzia</t>
  </si>
  <si>
    <t>Museo</t>
  </si>
  <si>
    <r>
      <t>&lt;a href="http://www.thebestofholland.nl/default.asp?country=IT" target="_blank"&gt;</t>
    </r>
    <r>
      <rPr>
        <b/>
        <sz val="6"/>
        <rFont val="Arial"/>
        <family val="2"/>
      </rPr>
      <t>The best of holland</t>
    </r>
    <r>
      <rPr>
        <sz val="6"/>
        <rFont val="Arial"/>
        <family val="0"/>
      </rPr>
      <t>&lt;/a&gt;</t>
    </r>
  </si>
  <si>
    <r>
      <t>&lt;a href="http://www.lindbergh.nl" target="_blank"&gt;</t>
    </r>
    <r>
      <rPr>
        <b/>
        <sz val="6"/>
        <rFont val="Arial"/>
        <family val="2"/>
      </rPr>
      <t>Lindbergh</t>
    </r>
    <r>
      <rPr>
        <sz val="6"/>
        <rFont val="Arial"/>
        <family val="0"/>
      </rPr>
      <t>&lt;/a&gt;</t>
    </r>
  </si>
  <si>
    <r>
      <t>&lt;a href="http://www.thebestofholland.nl/default.asp?country=IT" target="_blank"&gt;</t>
    </r>
    <r>
      <rPr>
        <b/>
        <sz val="6"/>
        <rFont val="Arial"/>
        <family val="2"/>
      </rPr>
      <t>The best of holland</t>
    </r>
    <r>
      <rPr>
        <sz val="6"/>
        <rFont val="Arial"/>
        <family val="0"/>
      </rPr>
      <t>&lt;/a&gt; e &lt;a href="http://www.lindbergh.nl" target="_blank"&gt;Lindbergh&lt;/a&gt;</t>
    </r>
  </si>
  <si>
    <t>Amsterdam</t>
  </si>
  <si>
    <t xml:space="preserve">Amsterdam </t>
  </si>
  <si>
    <t>Tour a piedi nella Amsterdam "Scura"</t>
  </si>
  <si>
    <t>2 ora</t>
  </si>
  <si>
    <t xml:space="preserve">Giro per Amsterdam oscuro </t>
  </si>
  <si>
    <r>
      <t xml:space="preserve">Tour a piedi di Amsterdam </t>
    </r>
    <r>
      <rPr>
        <sz val="7"/>
        <rFont val="Arial"/>
        <family val="2"/>
      </rPr>
      <t>(compreso il giro nel quartiere a luci rosse: De Wallen)</t>
    </r>
  </si>
  <si>
    <t>2½ ora</t>
  </si>
  <si>
    <t>Visita ad Amsterdam, alla scoperta degli aspetti graziosi della città</t>
  </si>
  <si>
    <t>± 2,5 ore</t>
  </si>
  <si>
    <r>
      <t>&lt;a href="http://www.keytours.nl/" target="_blank"&gt;</t>
    </r>
    <r>
      <rPr>
        <b/>
        <sz val="6"/>
        <rFont val="Arial"/>
        <family val="2"/>
      </rPr>
      <t>Keytours</t>
    </r>
    <r>
      <rPr>
        <sz val="6"/>
        <rFont val="Arial"/>
        <family val="0"/>
      </rPr>
      <t>&lt;/a&gt;</t>
    </r>
  </si>
  <si>
    <r>
      <t xml:space="preserve">Tour </t>
    </r>
    <r>
      <rPr>
        <b/>
        <sz val="10"/>
        <color indexed="57"/>
        <rFont val="Arial"/>
        <family val="2"/>
      </rPr>
      <t>a piedi</t>
    </r>
  </si>
  <si>
    <t>Noleggio Bici con freno a mano</t>
  </si>
  <si>
    <t>Dove</t>
  </si>
  <si>
    <t>Tour Costo p/gg</t>
  </si>
  <si>
    <t>Sist.ne Costo p/gg</t>
  </si>
  <si>
    <t>Tot Costo  p/gg</t>
  </si>
  <si>
    <t>Trasf. + sp.gen. p/gg</t>
  </si>
  <si>
    <t>Tot compl. 4p/tot.gg</t>
  </si>
  <si>
    <r>
      <t>&lt;a href="http://www.lindbergh.nl/" target="_blank"&gt;</t>
    </r>
    <r>
      <rPr>
        <b/>
        <sz val="6"/>
        <rFont val="Arial"/>
        <family val="2"/>
      </rPr>
      <t>Lindbergh</t>
    </r>
    <r>
      <rPr>
        <sz val="6"/>
        <rFont val="Arial"/>
        <family val="0"/>
      </rPr>
      <t>&lt;/a&gt;</t>
    </r>
  </si>
  <si>
    <t>±3 ore</t>
  </si>
  <si>
    <t xml:space="preserve">Amsterdam City Walk 'Rembrandt' (visite incluse) </t>
  </si>
  <si>
    <t>3 ore</t>
  </si>
  <si>
    <t>Giro per la citta di Amsterdam 'Rembrandt'</t>
  </si>
  <si>
    <t>4,5 ore</t>
  </si>
  <si>
    <r>
      <t xml:space="preserve">Tour </t>
    </r>
    <r>
      <rPr>
        <b/>
        <sz val="10"/>
        <color indexed="57"/>
        <rFont val="Arial"/>
        <family val="2"/>
      </rPr>
      <t>in barca</t>
    </r>
  </si>
  <si>
    <t>Escursioni individuali</t>
  </si>
  <si>
    <t>n. persone</t>
  </si>
  <si>
    <t>da 11 a 20</t>
  </si>
  <si>
    <r>
      <t>Amsterdam attivo</t>
    </r>
    <r>
      <rPr>
        <sz val="8"/>
        <rFont val="Arial"/>
        <family val="0"/>
      </rPr>
      <t xml:space="preserve"> Holland Experience, pedalò, ricco buffet freddo</t>
    </r>
  </si>
  <si>
    <r>
      <t>Amsterdam a piedi</t>
    </r>
    <r>
      <rPr>
        <sz val="8"/>
        <rFont val="Arial"/>
        <family val="0"/>
      </rPr>
      <t xml:space="preserve"> Passeggiata per il vecchio centro storico Oude Waag’ museo ‘Willet Holthuisen’ tipico ristorante olandese  visita al ‘Sint Olofspoort’ per una visita guidata e una degustazione di jenever (gin olandese)</t>
    </r>
  </si>
  <si>
    <r>
      <t xml:space="preserve">Escursioni per </t>
    </r>
    <r>
      <rPr>
        <b/>
        <sz val="10"/>
        <color indexed="52"/>
        <rFont val="Arial"/>
        <family val="2"/>
      </rPr>
      <t>gruppi</t>
    </r>
    <r>
      <rPr>
        <b/>
        <sz val="10"/>
        <rFont val="Arial"/>
        <family val="2"/>
      </rPr>
      <t xml:space="preserve"> (massimo 20 persone)</t>
    </r>
  </si>
  <si>
    <t>1 ora</t>
  </si>
  <si>
    <t>1¼ ora</t>
  </si>
  <si>
    <t xml:space="preserve">Canal Cruise '' Rembrandt'' </t>
  </si>
  <si>
    <t>1½ ora</t>
  </si>
  <si>
    <t>Pizza Cruise Amsterdam</t>
  </si>
  <si>
    <r>
      <t>&lt;a href="http://www.keytours.nl/" target="_blank"&gt;</t>
    </r>
    <r>
      <rPr>
        <b/>
        <sz val="6"/>
        <rFont val="Arial"/>
        <family val="2"/>
      </rPr>
      <t>Keytours</t>
    </r>
    <r>
      <rPr>
        <sz val="6"/>
        <rFont val="Arial"/>
        <family val="0"/>
      </rPr>
      <t>&lt;/a&gt; e &lt;a href="http://www.lindbergh.nl/" target="_blank"&gt;</t>
    </r>
    <r>
      <rPr>
        <b/>
        <sz val="6"/>
        <rFont val="Arial"/>
        <family val="2"/>
      </rPr>
      <t>Lindbergh</t>
    </r>
    <r>
      <rPr>
        <sz val="6"/>
        <rFont val="Arial"/>
        <family val="0"/>
      </rPr>
      <t>&lt;/a&gt;</t>
    </r>
  </si>
  <si>
    <t xml:space="preserve">Pub Cruise a lume di candela Amsterdam </t>
  </si>
  <si>
    <t>Costo a persona</t>
  </si>
  <si>
    <t>2 ore</t>
  </si>
  <si>
    <t>Amsterdam antica al lume di candela</t>
  </si>
  <si>
    <t>Vecchia Amsterdam a Lume di Candela con Rederij Lovers</t>
  </si>
  <si>
    <r>
      <t>Crociera Margaretha</t>
    </r>
    <r>
      <rPr>
        <sz val="10"/>
        <rFont val="Arial"/>
        <family val="0"/>
      </rPr>
      <t xml:space="preserve"> </t>
    </r>
    <r>
      <rPr>
        <sz val="8"/>
        <rFont val="Arial"/>
        <family val="2"/>
      </rPr>
      <t>Stazione Centrale di Amsterdam sopra l’IJ, dove passano le navi VOC di Amsterdam. fiume Vecht, e si attraversano tipici villaggi e paesaggi olandesi.’Ijsselmeer Fort Pampus Muiden</t>
    </r>
  </si>
  <si>
    <t>dei 74 euro 15,50 sono per il pranzo a bordo non incluso nel costo dell'escursione</t>
  </si>
  <si>
    <t>da 35 a 50</t>
  </si>
  <si>
    <r>
      <t xml:space="preserve">Tour </t>
    </r>
    <r>
      <rPr>
        <b/>
        <sz val="10"/>
        <color indexed="57"/>
        <rFont val="Arial"/>
        <family val="2"/>
      </rPr>
      <t>misti</t>
    </r>
  </si>
  <si>
    <r>
      <t xml:space="preserve">Pacchetto </t>
    </r>
    <r>
      <rPr>
        <b/>
        <sz val="8"/>
        <color indexed="48"/>
        <rFont val="Arial"/>
        <family val="2"/>
      </rPr>
      <t>museo</t>
    </r>
    <r>
      <rPr>
        <b/>
        <sz val="8"/>
        <rFont val="Arial"/>
        <family val="2"/>
      </rPr>
      <t xml:space="preserve"> e giro in battello</t>
    </r>
    <r>
      <rPr>
        <sz val="8"/>
        <rFont val="Arial"/>
        <family val="0"/>
      </rPr>
      <t>. Rijksmuseum Rederij Plas Giro in battello sui canali</t>
    </r>
  </si>
  <si>
    <t>No il servizio dello shuttle. Supplementi per manifestazioni speciali non sono incluse</t>
  </si>
  <si>
    <t>€18.  Previsti prezzi per combinazioni: - Autobus+barca €23 - Autobus+musei €26 - Autobus+musei+barca €31</t>
  </si>
  <si>
    <r>
      <t>a href="http://www.thebestofholland.nl/default.asp?country=IT" target="_blank"&gt;</t>
    </r>
    <r>
      <rPr>
        <b/>
        <sz val="6"/>
        <rFont val="Arial"/>
        <family val="2"/>
      </rPr>
      <t>The best of holland</t>
    </r>
    <r>
      <rPr>
        <sz val="6"/>
        <rFont val="Arial"/>
        <family val="0"/>
      </rPr>
      <t>&lt;/a&gt;</t>
    </r>
  </si>
  <si>
    <t>Gita di domenica mattina Amsterdam</t>
  </si>
  <si>
    <t>Amsterdam  Dintorni - La Campagna: Mulini e Formaggio</t>
  </si>
  <si>
    <r>
      <t>Mulini a Vento e Edam (tour di mattino)</t>
    </r>
    <r>
      <rPr>
        <sz val="8"/>
        <rFont val="Arial"/>
        <family val="2"/>
      </rPr>
      <t>. De Zaanse Schans, Edam</t>
    </r>
  </si>
  <si>
    <r>
      <t>Volendam e Marken (tour di pomeriggio)</t>
    </r>
    <r>
      <rPr>
        <sz val="8"/>
        <rFont val="Arial"/>
        <family val="2"/>
      </rPr>
      <t xml:space="preserve"> Monnickendam Fattoria di Formaggio e Zuiderzee</t>
    </r>
  </si>
  <si>
    <r>
      <t>Laghi e Palazzi: Il Giardino di Amsterdam (tour di mattino)</t>
    </r>
    <r>
      <rPr>
        <sz val="8"/>
        <rFont val="Arial"/>
        <family val="2"/>
      </rPr>
      <t xml:space="preserve"> Naarden Gooi, il giardino di Amsterdam, il lago nel distretto di  Loosdrecht
  il fiume Vecht</t>
    </r>
  </si>
  <si>
    <r>
      <t>Alkmaar</t>
    </r>
    <r>
      <rPr>
        <sz val="8"/>
        <rFont val="Arial"/>
        <family val="2"/>
      </rPr>
      <t xml:space="preserve"> Il Mercato del Formaggio e i Mulini a Vento, Schermerhorn</t>
    </r>
  </si>
  <si>
    <r>
      <t>Marken + Volendam</t>
    </r>
    <r>
      <rPr>
        <sz val="8"/>
        <rFont val="Arial"/>
        <family val="2"/>
      </rPr>
      <t xml:space="preserve"> + Mulini a vento (incluso </t>
    </r>
    <r>
      <rPr>
        <sz val="8"/>
        <color indexed="48"/>
        <rFont val="Arial"/>
        <family val="2"/>
      </rPr>
      <t>battello</t>
    </r>
    <r>
      <rPr>
        <sz val="8"/>
        <rFont val="Arial"/>
        <family val="2"/>
      </rPr>
      <t>)</t>
    </r>
  </si>
  <si>
    <r>
      <t>Marken, Volendam</t>
    </r>
    <r>
      <rPr>
        <sz val="8"/>
        <rFont val="Arial"/>
        <family val="2"/>
      </rPr>
      <t xml:space="preserve"> ed i Mulini a vento (</t>
    </r>
    <r>
      <rPr>
        <sz val="8"/>
        <color indexed="48"/>
        <rFont val="Arial"/>
        <family val="2"/>
      </rPr>
      <t>bus</t>
    </r>
    <r>
      <rPr>
        <sz val="8"/>
        <rFont val="Arial"/>
        <family val="2"/>
      </rPr>
      <t>)</t>
    </r>
  </si>
  <si>
    <r>
      <t>Alkmaar</t>
    </r>
    <r>
      <rPr>
        <sz val="8"/>
        <rFont val="Arial"/>
        <family val="2"/>
      </rPr>
      <t xml:space="preserve"> Il Mercato del Formaggio e i Mulini a Vento</t>
    </r>
  </si>
  <si>
    <t xml:space="preserve">Delft, L'Aia e Scheveningen </t>
  </si>
  <si>
    <r>
      <t>Delft Blue</t>
    </r>
    <r>
      <rPr>
        <sz val="8"/>
        <rFont val="Arial"/>
        <family val="2"/>
      </rPr>
      <t xml:space="preserve">, </t>
    </r>
    <r>
      <rPr>
        <b/>
        <sz val="8"/>
        <rFont val="Arial"/>
        <family val="2"/>
      </rPr>
      <t>The Hague</t>
    </r>
    <r>
      <rPr>
        <sz val="8"/>
        <rFont val="Arial"/>
        <family val="2"/>
      </rPr>
      <t xml:space="preserve"> la sede del Governo Olandese e </t>
    </r>
    <r>
      <rPr>
        <b/>
        <sz val="8"/>
        <rFont val="Arial"/>
        <family val="2"/>
      </rPr>
      <t>Madurodam</t>
    </r>
    <r>
      <rPr>
        <sz val="8"/>
        <rFont val="Arial"/>
        <family val="2"/>
      </rPr>
      <t xml:space="preserve"> (tour di pomeriggio)  </t>
    </r>
  </si>
  <si>
    <t>Delft, l'Aia e Madurodam</t>
  </si>
  <si>
    <t>Tour ½ Giornata</t>
  </si>
  <si>
    <t>Tour Olanda 1 Giornata</t>
  </si>
  <si>
    <r>
      <t>Amsterdam Canal</t>
    </r>
    <r>
      <rPr>
        <sz val="8"/>
        <rFont val="Arial"/>
        <family val="2"/>
      </rPr>
      <t xml:space="preserve"> Cruise day pass</t>
    </r>
  </si>
  <si>
    <r>
      <t>Canal bus</t>
    </r>
    <r>
      <rPr>
        <sz val="8"/>
        <rFont val="Arial"/>
        <family val="2"/>
      </rPr>
      <t xml:space="preserve"> hop on hop off</t>
    </r>
  </si>
  <si>
    <r>
      <t xml:space="preserve">Tour nella campagne olandesi </t>
    </r>
    <r>
      <rPr>
        <sz val="8"/>
        <rFont val="Arial"/>
        <family val="2"/>
      </rPr>
      <t xml:space="preserve"> </t>
    </r>
    <r>
      <rPr>
        <sz val="7"/>
        <rFont val="Arial"/>
        <family val="2"/>
      </rPr>
      <t>Mulini a Vento Volendam, Marken, Edam, nord di Amsterdam, Zaanse Schans</t>
    </r>
  </si>
  <si>
    <t>Sono inclusi i biglietti del battello tra Volendam e Marken e l'ingresso ai Mulini</t>
  </si>
  <si>
    <r>
      <t>Diga di chiusura Enkhuizen</t>
    </r>
    <r>
      <rPr>
        <sz val="8"/>
        <rFont val="Arial"/>
        <family val="2"/>
      </rPr>
      <t xml:space="preserve">. Enkhuizen, nel 14° Secolo nella città del VOC e Lelystad </t>
    </r>
  </si>
  <si>
    <t>Combinazione giro di Amsterdam e Volendam</t>
  </si>
  <si>
    <t>Giro della citta di Amsterdam + Volendam-Marken-Mulini a Vento</t>
  </si>
  <si>
    <t>Olanda e Amsterdam Tour, Madurodam</t>
  </si>
  <si>
    <t>Olanda e Amsterdam Tour</t>
  </si>
  <si>
    <t>Pranzo escluso</t>
  </si>
  <si>
    <r>
      <t>Grand Holland Tour</t>
    </r>
    <r>
      <rPr>
        <sz val="8"/>
        <rFont val="Arial"/>
        <family val="2"/>
      </rPr>
      <t>, incluso Madurodam</t>
    </r>
  </si>
  <si>
    <t xml:space="preserve">Giro della citta di Amsterdam, Volendam - Marken - Mulini a vento e Battello e Canali </t>
  </si>
  <si>
    <r>
      <t>Grand Holland</t>
    </r>
    <r>
      <rPr>
        <sz val="8"/>
        <rFont val="Arial"/>
        <family val="2"/>
      </rPr>
      <t xml:space="preserve"> Gita Madurodam, Aalsmeer, Scheveningen, L'Aia</t>
    </r>
  </si>
  <si>
    <r>
      <t>Grand Holland Tour</t>
    </r>
    <r>
      <rPr>
        <sz val="8"/>
        <rFont val="Arial"/>
        <family val="2"/>
      </rPr>
      <t xml:space="preserve">  Aalsmeer, Delft, Rotterdam, The Hague, Madurodam, Spiaggia del Mare del Nord di Scheveningen </t>
    </r>
  </si>
  <si>
    <t>Inclusi la manifestazione dell'Asta dei Fiori e Madurodam</t>
  </si>
  <si>
    <r>
      <t xml:space="preserve">Super Grand Holland Tour </t>
    </r>
    <r>
      <rPr>
        <sz val="8"/>
        <color indexed="48"/>
        <rFont val="Arial"/>
        <family val="2"/>
      </rPr>
      <t>bus e battello</t>
    </r>
  </si>
  <si>
    <r>
      <t>Super Grand Holland</t>
    </r>
    <r>
      <rPr>
        <sz val="8"/>
        <rFont val="Arial"/>
        <family val="2"/>
      </rPr>
      <t xml:space="preserve"> Tour + battello + Madurodam</t>
    </r>
  </si>
  <si>
    <r>
      <t>Nord e Sud</t>
    </r>
    <r>
      <rPr>
        <sz val="8"/>
        <rFont val="Arial"/>
        <family val="2"/>
      </rPr>
      <t xml:space="preserve"> Giro esclusivo dell'Olanda</t>
    </r>
  </si>
  <si>
    <r>
      <t>Il Friesland occidentale</t>
    </r>
    <r>
      <rPr>
        <sz val="8"/>
        <rFont val="Arial"/>
        <family val="2"/>
      </rPr>
      <t xml:space="preserve"> e le piccole storiche cittadine collocate sulle rive dell’Ijsselmeer, il vecchio “Zuiderzee”</t>
    </r>
  </si>
  <si>
    <t>Il prezzo include: affitto pullman, guida, battello e locomotiva a vapore, biglietti di entrata, pranzo e pausa per il tè</t>
  </si>
  <si>
    <r>
      <t>Olanda tradizionale</t>
    </r>
    <r>
      <rPr>
        <sz val="8"/>
        <rFont val="Arial"/>
        <family val="2"/>
      </rPr>
      <t>. Per assaporare le tradizioni olandesi, polder ed i canali, Zaanse Schan</t>
    </r>
  </si>
  <si>
    <t>I prezzi includono: affitto dell’autobus, guida privata, biglietti di ingresso, caffè e dolce, un abbondante pranzo, un assaggio di formaggi tipici con un bicchiere di jenever (o vino)</t>
  </si>
  <si>
    <r>
      <t>Castelli e case di campagna</t>
    </r>
    <r>
      <rPr>
        <sz val="8"/>
        <rFont val="Arial"/>
        <family val="2"/>
      </rPr>
      <t>. I Giardini’ di Amsterdam, i Castelli ‘Sypestein’ e ‘Muiderslot', il pittoresco ‘Muiden’ e il fiume ‘Vecht’</t>
    </r>
  </si>
  <si>
    <t>I prezzi includono: affitto dell’autobus, guida privata, biglietti di ingresso, caffé e dolce, e pranzo in una casa monumentale.</t>
  </si>
  <si>
    <t>Tour Olanda 3 Giornata</t>
  </si>
  <si>
    <t>Olanda in tre giorni</t>
  </si>
  <si>
    <t>da 30 a 50</t>
  </si>
  <si>
    <t>Per 50 persone: € 98,70 - Per 30 persone € 121,00</t>
  </si>
  <si>
    <r>
      <t xml:space="preserve">Escursioni per </t>
    </r>
    <r>
      <rPr>
        <b/>
        <sz val="10"/>
        <color indexed="52"/>
        <rFont val="Arial"/>
        <family val="2"/>
      </rPr>
      <t>gruppi</t>
    </r>
    <r>
      <rPr>
        <b/>
        <sz val="10"/>
        <rFont val="Arial"/>
        <family val="2"/>
      </rPr>
      <t xml:space="preserve"> </t>
    </r>
  </si>
  <si>
    <r>
      <t xml:space="preserve">Escursioni per </t>
    </r>
    <r>
      <rPr>
        <b/>
        <sz val="10"/>
        <color indexed="52"/>
        <rFont val="Arial"/>
        <family val="2"/>
      </rPr>
      <t>gruppi</t>
    </r>
  </si>
  <si>
    <r>
      <t>Inclusi</t>
    </r>
    <r>
      <rPr>
        <sz val="7"/>
        <rFont val="Arial"/>
        <family val="0"/>
      </rPr>
      <t xml:space="preserve">: una guida e un pullman durante tutte le escursioni. Incluse tutte le entrate delle attrazioni menzionate nel programma.
</t>
    </r>
    <r>
      <rPr>
        <b/>
        <sz val="7"/>
        <rFont val="Arial"/>
        <family val="2"/>
      </rPr>
      <t>Esclusi</t>
    </r>
    <r>
      <rPr>
        <sz val="7"/>
        <rFont val="Arial"/>
        <family val="0"/>
      </rPr>
      <t>: costi di parcheggio per il pullman, di alloggio pranzi e le cene (a partire di € 15,00 per persona)</t>
    </r>
  </si>
  <si>
    <t>15 cena *3 g + 80 hotel *3 g + escursione 98,7</t>
  </si>
  <si>
    <t>Escursioni di gruppo</t>
  </si>
  <si>
    <r>
      <t>Volo</t>
    </r>
    <r>
      <rPr>
        <sz val="7"/>
        <rFont val="Arial"/>
        <family val="0"/>
      </rPr>
      <t xml:space="preserve"> di linea Alitalia AZ 110 e </t>
    </r>
    <r>
      <rPr>
        <b/>
        <sz val="7"/>
        <rFont val="Arial"/>
        <family val="2"/>
      </rPr>
      <t>trasferimenti</t>
    </r>
    <r>
      <rPr>
        <sz val="7"/>
        <rFont val="Arial"/>
        <family val="0"/>
      </rPr>
      <t xml:space="preserve"> da aeroporto a hotel A/R.                                                                     </t>
    </r>
    <r>
      <rPr>
        <b/>
        <sz val="7"/>
        <rFont val="Arial"/>
        <family val="2"/>
      </rPr>
      <t>Escursioni</t>
    </r>
    <r>
      <rPr>
        <sz val="7"/>
        <rFont val="Arial"/>
        <family val="0"/>
      </rPr>
      <t xml:space="preserve">:
Amsterdam tour a piedi
Amsterdam by night escursione in battello sui canali.
Marken Volendam Grande Diga Zaandijk  
Museo Van Gogh </t>
    </r>
  </si>
  <si>
    <t>Tour Olanda 6° Giornata</t>
  </si>
  <si>
    <t xml:space="preserve">5 Giorni </t>
  </si>
  <si>
    <t xml:space="preserve">6 Giorni </t>
  </si>
  <si>
    <r>
      <t xml:space="preserve">A </t>
    </r>
    <r>
      <rPr>
        <sz val="10"/>
        <rFont val="Arial"/>
        <family val="2"/>
      </rPr>
      <t>1-4</t>
    </r>
  </si>
  <si>
    <r>
      <t xml:space="preserve">B </t>
    </r>
    <r>
      <rPr>
        <sz val="10"/>
        <rFont val="Arial"/>
        <family val="2"/>
      </rPr>
      <t>1</t>
    </r>
  </si>
  <si>
    <r>
      <t>A</t>
    </r>
    <r>
      <rPr>
        <b/>
        <sz val="10"/>
        <color indexed="10"/>
        <rFont val="Arial"/>
        <family val="2"/>
      </rPr>
      <t xml:space="preserve"> </t>
    </r>
    <r>
      <rPr>
        <sz val="10"/>
        <rFont val="Arial"/>
        <family val="2"/>
      </rPr>
      <t>1</t>
    </r>
  </si>
  <si>
    <t xml:space="preserve">8m </t>
  </si>
  <si>
    <t>Volo</t>
  </si>
  <si>
    <r>
      <t>Tot.Tour + Volo 4p/tot.gg</t>
    </r>
    <r>
      <rPr>
        <b/>
        <sz val="8"/>
        <rFont val="Arial"/>
        <family val="2"/>
      </rPr>
      <t xml:space="preserve"> </t>
    </r>
  </si>
  <si>
    <r>
      <t>Ost</t>
    </r>
    <r>
      <rPr>
        <sz val="8"/>
        <rFont val="Arial"/>
        <family val="2"/>
      </rPr>
      <t xml:space="preserve"> 1ao</t>
    </r>
  </si>
  <si>
    <t>5p+9p</t>
  </si>
  <si>
    <t>7b+13b</t>
  </si>
  <si>
    <r>
      <t xml:space="preserve">C </t>
    </r>
    <r>
      <rPr>
        <sz val="10"/>
        <rFont val="Arial"/>
        <family val="2"/>
      </rPr>
      <t>1</t>
    </r>
  </si>
  <si>
    <r>
      <t>3</t>
    </r>
    <r>
      <rPr>
        <sz val="12"/>
        <rFont val="Arial"/>
        <family val="2"/>
      </rPr>
      <t xml:space="preserve"> ams</t>
    </r>
  </si>
  <si>
    <t xml:space="preserve">Tot.Tour + Volo 4p/tot.gg </t>
  </si>
  <si>
    <r>
      <t xml:space="preserve">A </t>
    </r>
    <r>
      <rPr>
        <sz val="10"/>
        <rFont val="Arial"/>
        <family val="2"/>
      </rPr>
      <t>1</t>
    </r>
  </si>
  <si>
    <t>1ad+2ad</t>
  </si>
  <si>
    <r>
      <t>5</t>
    </r>
    <r>
      <rPr>
        <sz val="12"/>
        <color indexed="10"/>
        <rFont val="Arial"/>
        <family val="2"/>
      </rPr>
      <t xml:space="preserve"> </t>
    </r>
    <r>
      <rPr>
        <sz val="12"/>
        <rFont val="Arial"/>
        <family val="2"/>
      </rPr>
      <t>AM + D</t>
    </r>
  </si>
  <si>
    <t>AMD</t>
  </si>
  <si>
    <t>OL</t>
  </si>
  <si>
    <r>
      <t>A</t>
    </r>
    <r>
      <rPr>
        <b/>
        <sz val="10"/>
        <color indexed="10"/>
        <rFont val="Arial"/>
        <family val="2"/>
      </rPr>
      <t xml:space="preserve"> </t>
    </r>
    <r>
      <rPr>
        <sz val="10"/>
        <rFont val="Arial"/>
        <family val="2"/>
      </rPr>
      <t>2</t>
    </r>
  </si>
  <si>
    <r>
      <t xml:space="preserve"> La quota comprende:</t>
    </r>
    <r>
      <rPr>
        <sz val="7"/>
        <rFont val="Arial"/>
        <family val="2"/>
      </rPr>
      <t xml:space="preserve"> guida/accompagnatore parlante Italiano; - biciclette 4 marce,
- pensione completa con cuochi Italiani (prima colazione, cena a bordo, pranzo con cestino)
- pulizia giornaliera delle cabine, cambio asciugamani tutti i giorni;
- thè, caffè, pasticcini alle h. 17.00 - aperitivo/snack                </t>
    </r>
    <r>
      <rPr>
        <b/>
        <sz val="7"/>
        <rFont val="Arial"/>
        <family val="2"/>
      </rPr>
      <t>La quota non comprende</t>
    </r>
    <r>
      <rPr>
        <sz val="7"/>
        <rFont val="Arial"/>
        <family val="2"/>
      </rPr>
      <t xml:space="preserve">   Il viaggio per raggiungere le località di ritrovo e ritorno</t>
    </r>
  </si>
  <si>
    <r>
      <t xml:space="preserve">5 </t>
    </r>
    <r>
      <rPr>
        <sz val="12"/>
        <rFont val="Arial"/>
        <family val="2"/>
      </rPr>
      <t>OL</t>
    </r>
  </si>
  <si>
    <t>2mi+8p</t>
  </si>
  <si>
    <t>10p+9b</t>
  </si>
  <si>
    <r>
      <t xml:space="preserve">5 </t>
    </r>
    <r>
      <rPr>
        <sz val="12"/>
        <rFont val="Arial"/>
        <family val="2"/>
      </rPr>
      <t>AM+OL</t>
    </r>
  </si>
  <si>
    <r>
      <t xml:space="preserve">5 </t>
    </r>
    <r>
      <rPr>
        <sz val="12"/>
        <rFont val="Arial"/>
        <family val="2"/>
      </rPr>
      <t>AM+D</t>
    </r>
  </si>
  <si>
    <t>2a1g+8b</t>
  </si>
  <si>
    <t>1p+9p</t>
  </si>
  <si>
    <t>6m+1m</t>
  </si>
  <si>
    <r>
      <t>A</t>
    </r>
    <r>
      <rPr>
        <b/>
        <sz val="10"/>
        <color indexed="10"/>
        <rFont val="Arial"/>
        <family val="2"/>
      </rPr>
      <t xml:space="preserve"> </t>
    </r>
    <r>
      <rPr>
        <sz val="10"/>
        <rFont val="Arial"/>
        <family val="2"/>
      </rPr>
      <t>3</t>
    </r>
  </si>
  <si>
    <r>
      <t>A</t>
    </r>
    <r>
      <rPr>
        <b/>
        <sz val="10"/>
        <color indexed="10"/>
        <rFont val="Arial"/>
        <family val="2"/>
      </rPr>
      <t xml:space="preserve"> </t>
    </r>
    <r>
      <rPr>
        <sz val="10"/>
        <rFont val="Arial"/>
        <family val="2"/>
      </rPr>
      <t>4</t>
    </r>
  </si>
  <si>
    <r>
      <t>A</t>
    </r>
    <r>
      <rPr>
        <b/>
        <sz val="10"/>
        <color indexed="10"/>
        <rFont val="Arial"/>
        <family val="2"/>
      </rPr>
      <t xml:space="preserve"> </t>
    </r>
    <r>
      <rPr>
        <sz val="10"/>
        <rFont val="Arial"/>
        <family val="2"/>
      </rPr>
      <t>5</t>
    </r>
  </si>
  <si>
    <r>
      <t>A</t>
    </r>
    <r>
      <rPr>
        <b/>
        <sz val="10"/>
        <color indexed="10"/>
        <rFont val="Arial"/>
        <family val="2"/>
      </rPr>
      <t xml:space="preserve"> </t>
    </r>
    <r>
      <rPr>
        <sz val="10"/>
        <rFont val="Arial"/>
        <family val="2"/>
      </rPr>
      <t>6</t>
    </r>
  </si>
  <si>
    <r>
      <t>2 adulti, 2 bambini: 1.560 Euro</t>
    </r>
    <r>
      <rPr>
        <sz val="7"/>
        <rFont val="Arial"/>
        <family val="2"/>
      </rPr>
      <t xml:space="preserve"> - 1 adulto, 1 bambino: 785 Euro.  Sono inclusi: - 7 pernottamenti con pensione completa (colazione, pacco pranzo, cena a 3 portate, caffè, the)
- Sistemazione in cabine come da prenotazione
- Noleggio bicicletta
- Guida sulla barca parlante inglese
- Tour in canoa
- Ingresso al museo Zuidersee
- Materiale informativo del tour  (carte del percorso, descrizione del percorso, numeri di telefono importanti, consigli sui luoghi da visitare)
- Servizio di assistenza telefonica durante il viaggio                                                                                        </t>
    </r>
    <r>
      <rPr>
        <b/>
        <sz val="7"/>
        <rFont val="Arial"/>
        <family val="2"/>
      </rPr>
      <t xml:space="preserve"> La quota non comprende</t>
    </r>
    <r>
      <rPr>
        <sz val="7"/>
        <rFont val="Arial"/>
        <family val="2"/>
      </rPr>
      <t xml:space="preserve">: il viaggio a/r dall’Italia                          </t>
    </r>
  </si>
  <si>
    <r>
      <t>A</t>
    </r>
    <r>
      <rPr>
        <b/>
        <sz val="10"/>
        <color indexed="10"/>
        <rFont val="Arial"/>
        <family val="2"/>
      </rPr>
      <t xml:space="preserve"> </t>
    </r>
    <r>
      <rPr>
        <sz val="10"/>
        <rFont val="Arial"/>
        <family val="2"/>
      </rPr>
      <t>7</t>
    </r>
  </si>
  <si>
    <r>
      <t>A</t>
    </r>
    <r>
      <rPr>
        <b/>
        <sz val="10"/>
        <color indexed="10"/>
        <rFont val="Arial"/>
        <family val="2"/>
      </rPr>
      <t xml:space="preserve"> </t>
    </r>
    <r>
      <rPr>
        <sz val="10"/>
        <rFont val="Arial"/>
        <family val="2"/>
      </rPr>
      <t>8</t>
    </r>
  </si>
  <si>
    <r>
      <t>A</t>
    </r>
    <r>
      <rPr>
        <b/>
        <sz val="10"/>
        <color indexed="10"/>
        <rFont val="Arial"/>
        <family val="2"/>
      </rPr>
      <t xml:space="preserve"> </t>
    </r>
    <r>
      <rPr>
        <sz val="10"/>
        <rFont val="Arial"/>
        <family val="2"/>
      </rPr>
      <t>9</t>
    </r>
  </si>
  <si>
    <r>
      <t xml:space="preserve">8 </t>
    </r>
    <r>
      <rPr>
        <sz val="12"/>
        <rFont val="Arial"/>
        <family val="2"/>
      </rPr>
      <t>OL</t>
    </r>
  </si>
  <si>
    <r>
      <t>A</t>
    </r>
    <r>
      <rPr>
        <b/>
        <sz val="10"/>
        <color indexed="10"/>
        <rFont val="Arial"/>
        <family val="2"/>
      </rPr>
      <t xml:space="preserve"> </t>
    </r>
    <r>
      <rPr>
        <sz val="10"/>
        <rFont val="Arial"/>
        <family val="2"/>
      </rPr>
      <t>10</t>
    </r>
  </si>
  <si>
    <r>
      <t xml:space="preserve">A </t>
    </r>
    <r>
      <rPr>
        <sz val="10"/>
        <rFont val="Arial"/>
        <family val="2"/>
      </rPr>
      <t>11</t>
    </r>
  </si>
  <si>
    <r>
      <t>A</t>
    </r>
    <r>
      <rPr>
        <b/>
        <sz val="10"/>
        <color indexed="10"/>
        <rFont val="Arial"/>
        <family val="2"/>
      </rPr>
      <t xml:space="preserve"> </t>
    </r>
    <r>
      <rPr>
        <sz val="10"/>
        <rFont val="Arial"/>
        <family val="2"/>
      </rPr>
      <t>11</t>
    </r>
  </si>
  <si>
    <r>
      <t>La quota comprende e non comprende</t>
    </r>
    <r>
      <rPr>
        <sz val="7"/>
        <rFont val="Arial"/>
        <family val="2"/>
      </rPr>
      <t>: idem .cs.</t>
    </r>
  </si>
  <si>
    <r>
      <t xml:space="preserve">Valori in </t>
    </r>
    <r>
      <rPr>
        <b/>
        <sz val="10"/>
        <color indexed="60"/>
        <rFont val="Arial"/>
        <family val="2"/>
      </rPr>
      <t>Marrone</t>
    </r>
    <r>
      <rPr>
        <sz val="10"/>
        <rFont val="Arial"/>
        <family val="2"/>
      </rPr>
      <t xml:space="preserve">: Costo </t>
    </r>
    <r>
      <rPr>
        <b/>
        <sz val="10"/>
        <rFont val="Arial"/>
        <family val="2"/>
      </rPr>
      <t>solo</t>
    </r>
    <r>
      <rPr>
        <sz val="10"/>
        <rFont val="Arial"/>
        <family val="2"/>
      </rPr>
      <t xml:space="preserve"> tour. Valori in </t>
    </r>
    <r>
      <rPr>
        <b/>
        <sz val="10"/>
        <color indexed="10"/>
        <rFont val="Arial"/>
        <family val="2"/>
      </rPr>
      <t>Rosso</t>
    </r>
    <r>
      <rPr>
        <sz val="10"/>
        <rFont val="Arial"/>
        <family val="2"/>
      </rPr>
      <t xml:space="preserve">: Costo </t>
    </r>
    <r>
      <rPr>
        <b/>
        <sz val="10"/>
        <rFont val="Arial"/>
        <family val="2"/>
      </rPr>
      <t>complessivo</t>
    </r>
    <r>
      <rPr>
        <sz val="10"/>
        <rFont val="Arial"/>
        <family val="2"/>
      </rPr>
      <t xml:space="preserve"> soggiorno completo di tutte le spese </t>
    </r>
  </si>
  <si>
    <t>Tot.Tour + Volo 4p/tot.gg</t>
  </si>
  <si>
    <t>Tipo di Turista, "A", "B" o "C": Frenetico, Medio o Calmo</t>
  </si>
  <si>
    <t>Costo di tutta la vacanza comprensivo del volo per 4 persone e per tutti i giorni  di soggiorno. Questo valore è importante, se volete conoscere solo il costo del tour completo e sommare a parte le vs spese generali.</t>
  </si>
  <si>
    <t>Costo della sola escursione per persona al giorno</t>
  </si>
  <si>
    <t>Costo della Sistemazione (è indicato immediatamate su il tipo, se appartamento, hotel, ostello, B&amp;B o agriturismo/fattoria) per persona al giorno</t>
  </si>
  <si>
    <t>Costo complessivo di tutta la vacanza comprese le spese generali e di trasferimento</t>
  </si>
  <si>
    <t>Costo complessivo della vacanza per persona al giorno, comprensiva delle spese generali. Per defalcarle occorre dividere il "Tot compl. 4p/tot.gg" per 4 (persone) per il numero totali dei giorni di vacanza previsti (a seconda dei casi: 3, 5 o 7/8)</t>
  </si>
  <si>
    <t>Legenda</t>
  </si>
  <si>
    <t>Ogni riferimento/codice ha un link che porta alla relativa scheda dettagliata di prezzi e servizi</t>
  </si>
  <si>
    <r>
      <t>Richiesto</t>
    </r>
    <r>
      <rPr>
        <sz val="10"/>
        <rFont val="Arial"/>
        <family val="0"/>
      </rPr>
      <t xml:space="preserve"> costi e disponibilità  verso la fine di Giugno 2006</t>
    </r>
  </si>
  <si>
    <t>&lt;a href="http://www.annefrank.org/" target="_blank"&gt;Anne Frank Museum&lt;/a&gt;</t>
  </si>
  <si>
    <r>
      <t>&lt;a href="http://guide.supereva.com/olanda/interventi/2005/12/237869.shtml" target="_blank"&gt;Museumboat&lt;/a&gt; (</t>
    </r>
    <r>
      <rPr>
        <b/>
        <sz val="10"/>
        <rFont val="Arial"/>
        <family val="2"/>
      </rPr>
      <t>14 Fermate)</t>
    </r>
  </si>
  <si>
    <t>&lt;a href="http://guidolanda.blog.dada.net/tag/madame_tussaud.html" target="_blank"&gt;Madame Tussauds&lt;/a&gt;</t>
  </si>
  <si>
    <t>&lt;a href="http://guide.supereva.com/olanda/interventi/2006/02/244980.shtml" target="_blank"&gt;Rijksmuseum&lt;/a&gt;</t>
  </si>
  <si>
    <t>&lt;a href="http://guide.supereva.com/olanda/interventi/2006/02/244306.shtml" target="_blank"&gt;Van Gogh Museum&lt;/a&gt;</t>
  </si>
  <si>
    <t>&lt;a href="http://www.thedungeons.com/" target="_blank"&gt;The Amsterdam Dungeon&lt;/a&gt;</t>
  </si>
  <si>
    <r>
      <t>Volo</t>
    </r>
    <r>
      <rPr>
        <sz val="7"/>
        <rFont val="Arial"/>
        <family val="2"/>
      </rPr>
      <t xml:space="preserve"> di linea Alitalia                                 .                                                                     </t>
    </r>
    <r>
      <rPr>
        <b/>
        <sz val="7"/>
        <rFont val="Arial"/>
        <family val="2"/>
      </rPr>
      <t>LA QUOTA COMPRENDE</t>
    </r>
    <r>
      <rPr>
        <sz val="7"/>
        <rFont val="Arial"/>
        <family val="2"/>
      </rPr>
      <t xml:space="preserve">:
- Viaggio A/R Roma/Amsterdam/Bruxelles/Roma con voli di linea Alitalia
- tour Olanda-Belgio in Autobus GT Lusso
- trasferimenti aeroporto/hotel e viceversa
- sistemazione in Hotel 4/5 Stelle con trattamento di mezza pensione
- prime colazioni a buffet
- visite guidate indicate
- tasse, I.V.A.
- accompagnatrice dall’Italia
- escursioni serali
</t>
    </r>
    <r>
      <rPr>
        <b/>
        <sz val="7"/>
        <rFont val="Arial"/>
        <family val="2"/>
      </rPr>
      <t>NON COMPRENDE:</t>
    </r>
    <r>
      <rPr>
        <sz val="7"/>
        <rFont val="Arial"/>
        <family val="2"/>
      </rPr>
      <t xml:space="preserve">
bevande, ingressi (diurni e serali) e quanto non indicato. </t>
    </r>
  </si>
  <si>
    <t xml:space="preserve">8 Giorni </t>
  </si>
  <si>
    <r>
      <t xml:space="preserve">Amsterdam &amp; l'Olanda </t>
    </r>
    <r>
      <rPr>
        <b/>
        <sz val="8"/>
        <color indexed="10"/>
        <rFont val="Arial"/>
        <family val="2"/>
      </rPr>
      <t>Aereo + Pulmann</t>
    </r>
    <r>
      <rPr>
        <b/>
        <sz val="8"/>
        <rFont val="Arial"/>
        <family val="2"/>
      </rPr>
      <t xml:space="preserve">                </t>
    </r>
    <r>
      <rPr>
        <sz val="8"/>
        <rFont val="Arial"/>
        <family val="2"/>
      </rPr>
      <t xml:space="preserve">                                                                   1° giorno Roma - Amsterdam Roma
2° giorno Amsterdam - "La città dei Canali"
3° giorno Olanda del nord
4° giorno Amsterdam - Museo Van Gogh &amp; Shopping
5° giorno Amsterdam - Roma</t>
    </r>
  </si>
  <si>
    <r>
      <t xml:space="preserve">Olanda &amp; Belgio </t>
    </r>
    <r>
      <rPr>
        <b/>
        <sz val="8"/>
        <color indexed="10"/>
        <rFont val="Arial"/>
        <family val="2"/>
      </rPr>
      <t>Aereo + Pulmann</t>
    </r>
    <r>
      <rPr>
        <b/>
        <sz val="8"/>
        <rFont val="Arial"/>
        <family val="2"/>
      </rPr>
      <t xml:space="preserve"> </t>
    </r>
    <r>
      <rPr>
        <sz val="8"/>
        <rFont val="Arial"/>
        <family val="2"/>
      </rPr>
      <t xml:space="preserve">                                                                                                  1° giorno Roma - Amsterdam
2° giorno Amsterdam - "La città dei Canali"
3° giorno Olanda del Nord
4° giorno Amsterdam - Anversa "quattro città in una" - Bruxelles
5° giorno "Le Fiandre" - Bruges "La Città senza tempo" &amp; Gand "Cultura e Canali"
6° giorno Bruxelles - Roma</t>
    </r>
  </si>
  <si>
    <t>Olanda in Bici Barca, Auto e Hotel</t>
  </si>
  <si>
    <t>Durata (ora)</t>
  </si>
  <si>
    <t>± 4</t>
  </si>
  <si>
    <t xml:space="preserve">± 2 </t>
  </si>
  <si>
    <t xml:space="preserve">2½ </t>
  </si>
  <si>
    <t xml:space="preserve">bus 2,5  - bus + barca 3,5 </t>
  </si>
  <si>
    <t xml:space="preserve">3½ </t>
  </si>
  <si>
    <t>4:  bus 2,5 - bus + barca 3,5 ore</t>
  </si>
  <si>
    <t>1mi</t>
  </si>
  <si>
    <t>2mi</t>
  </si>
  <si>
    <t>3mi</t>
  </si>
  <si>
    <t>4mi</t>
  </si>
  <si>
    <t>5mi</t>
  </si>
  <si>
    <t>6mi</t>
  </si>
  <si>
    <t>7mi</t>
  </si>
  <si>
    <t>8mi</t>
  </si>
  <si>
    <r>
      <t xml:space="preserve">Pacchetto </t>
    </r>
    <r>
      <rPr>
        <b/>
        <sz val="8"/>
        <color indexed="48"/>
        <rFont val="Arial"/>
        <family val="2"/>
      </rPr>
      <t>museo</t>
    </r>
    <r>
      <rPr>
        <b/>
        <sz val="8"/>
        <rFont val="Arial"/>
        <family val="2"/>
      </rPr>
      <t xml:space="preserve"> e giro in battello</t>
    </r>
    <r>
      <rPr>
        <sz val="8"/>
        <rFont val="Arial"/>
        <family val="0"/>
      </rPr>
      <t>. Casa di Anne Frank House, Fabbrica di Diamanti e Crociera sui Canali</t>
    </r>
  </si>
  <si>
    <t>Panoramic Circle Tour</t>
  </si>
  <si>
    <r>
      <t xml:space="preserve">Tour a piedi  </t>
    </r>
    <r>
      <rPr>
        <sz val="8"/>
        <rFont val="Arial"/>
        <family val="2"/>
      </rPr>
      <t>(compreso il giro nel quartiere a luci rosse: De  Wallen) Canal cruise</t>
    </r>
  </si>
  <si>
    <t>City Tour 'Rembrandt' + Barca</t>
  </si>
  <si>
    <r>
      <t xml:space="preserve">Giro panoramico della Città </t>
    </r>
    <r>
      <rPr>
        <sz val="8"/>
        <rFont val="Arial"/>
        <family val="2"/>
      </rPr>
      <t>(</t>
    </r>
    <r>
      <rPr>
        <b/>
        <sz val="8"/>
        <rFont val="Arial"/>
        <family val="2"/>
      </rPr>
      <t>Bus e Battello</t>
    </r>
    <r>
      <rPr>
        <sz val="8"/>
        <rFont val="Arial"/>
        <family val="2"/>
      </rPr>
      <t>)</t>
    </r>
  </si>
  <si>
    <r>
      <t xml:space="preserve">Giro per la citta </t>
    </r>
    <r>
      <rPr>
        <b/>
        <sz val="8"/>
        <rFont val="Arial"/>
        <family val="2"/>
      </rPr>
      <t>(Bus e Battello)</t>
    </r>
  </si>
  <si>
    <t>1ad</t>
  </si>
  <si>
    <t>2ad</t>
  </si>
  <si>
    <t>3ad</t>
  </si>
  <si>
    <t>4ad</t>
  </si>
  <si>
    <t>5ad</t>
  </si>
  <si>
    <t>6ad</t>
  </si>
  <si>
    <t>7ad</t>
  </si>
  <si>
    <t>8ad</t>
  </si>
  <si>
    <t>9ad</t>
  </si>
  <si>
    <t>10ad</t>
  </si>
  <si>
    <t>11ad</t>
  </si>
  <si>
    <t>12ad</t>
  </si>
  <si>
    <t>13ad</t>
  </si>
  <si>
    <t>1o1g</t>
  </si>
  <si>
    <t>1a</t>
  </si>
  <si>
    <t>1a1g</t>
  </si>
  <si>
    <t>2a1g</t>
  </si>
  <si>
    <t>2o1g</t>
  </si>
  <si>
    <t>3o1g</t>
  </si>
  <si>
    <t>4o1g</t>
  </si>
  <si>
    <t>5o1g</t>
  </si>
  <si>
    <t>6o1g</t>
  </si>
  <si>
    <t>7o1g</t>
  </si>
  <si>
    <t>8o1g</t>
  </si>
  <si>
    <t>9o1g</t>
  </si>
  <si>
    <t>10o1g</t>
  </si>
  <si>
    <t>11o1g</t>
  </si>
  <si>
    <t>12o1g</t>
  </si>
  <si>
    <t>13o1g</t>
  </si>
  <si>
    <t xml:space="preserve">± 6 ½ </t>
  </si>
  <si>
    <t xml:space="preserve">7½ </t>
  </si>
  <si>
    <t xml:space="preserve">±8 ½ </t>
  </si>
  <si>
    <t xml:space="preserve">9 ½ </t>
  </si>
  <si>
    <t>1og1g</t>
  </si>
  <si>
    <t>2og1g</t>
  </si>
  <si>
    <t>3og1g</t>
  </si>
  <si>
    <t>iac</t>
  </si>
  <si>
    <t>iac24</t>
  </si>
  <si>
    <t>iac48</t>
  </si>
  <si>
    <t>iac72</t>
  </si>
  <si>
    <t>1o3g</t>
  </si>
  <si>
    <r>
      <t>Giorno 1</t>
    </r>
    <r>
      <rPr>
        <sz val="8"/>
        <rFont val="Arial"/>
        <family val="2"/>
      </rPr>
      <t>: Giro per Amsterdam. Museo di Van Gogh. Giro in battello sui canali</t>
    </r>
  </si>
  <si>
    <r>
      <t>Giorno 2</t>
    </r>
    <r>
      <rPr>
        <sz val="8"/>
        <rFont val="Arial"/>
        <family val="2"/>
      </rPr>
      <t>: Rotterdam (istituto olandese dell’architettura) giro panoramico in battello e L’Aia, Museo Mauritshuis, Madurodam. Ristorante Euromast.</t>
    </r>
  </si>
  <si>
    <r>
      <t>Giorno 3</t>
    </r>
    <r>
      <rPr>
        <sz val="8"/>
        <rFont val="Arial"/>
        <family val="2"/>
      </rPr>
      <t>: Marken, Volendam e Mulini a Vento. Zaanse Schans”, i villaggi dei pescatori, Marken e Volendam, il lago “Ijsselmeer</t>
    </r>
  </si>
  <si>
    <t>1o6g</t>
  </si>
  <si>
    <t>2o6g</t>
  </si>
  <si>
    <t>3o6g</t>
  </si>
  <si>
    <t>4o6g</t>
  </si>
  <si>
    <t>aap</t>
  </si>
  <si>
    <t>ab&amp;b</t>
  </si>
  <si>
    <t>aca</t>
  </si>
  <si>
    <t>1ah</t>
  </si>
  <si>
    <t>2ah</t>
  </si>
  <si>
    <t>3ah</t>
  </si>
  <si>
    <t>1ahb</t>
  </si>
  <si>
    <t>2ahb</t>
  </si>
  <si>
    <t>1ao</t>
  </si>
  <si>
    <t>1of</t>
  </si>
  <si>
    <t>2of</t>
  </si>
  <si>
    <t>3of</t>
  </si>
  <si>
    <t>1o8g</t>
  </si>
  <si>
    <t>2o5g</t>
  </si>
  <si>
    <t>3o8g</t>
  </si>
  <si>
    <t>4o8g</t>
  </si>
  <si>
    <t>7o8g</t>
  </si>
  <si>
    <t>5o5g</t>
  </si>
  <si>
    <t>6o5g</t>
  </si>
  <si>
    <t>8o8g</t>
  </si>
  <si>
    <t>9o8g</t>
  </si>
  <si>
    <t>10o8g</t>
  </si>
  <si>
    <t>12o8g</t>
  </si>
  <si>
    <t>11o7g</t>
  </si>
  <si>
    <t>13o8g</t>
  </si>
  <si>
    <t>14o8g</t>
  </si>
  <si>
    <t>oo8g</t>
  </si>
  <si>
    <r>
      <t xml:space="preserve">Bergamo Orio al Serio - </t>
    </r>
    <r>
      <rPr>
        <i/>
        <sz val="10"/>
        <rFont val="Arial"/>
        <family val="2"/>
      </rPr>
      <t>Brussels S.Charleroi</t>
    </r>
    <r>
      <rPr>
        <sz val="10"/>
        <rFont val="Arial"/>
        <family val="0"/>
      </rPr>
      <t xml:space="preserve"> </t>
    </r>
    <r>
      <rPr>
        <sz val="10"/>
        <rFont val="Arial"/>
        <family val="2"/>
      </rPr>
      <t>+ Treno da Brussel ad Amsterdam + Trasferimento con Shuttle Aerop. Bruxelles Charleroi - Bruxelles</t>
    </r>
  </si>
  <si>
    <r>
      <t xml:space="preserve">Roma Ciampino -  </t>
    </r>
    <r>
      <rPr>
        <i/>
        <sz val="10"/>
        <rFont val="Arial"/>
        <family val="2"/>
      </rPr>
      <t>Brussels S.Charleroi</t>
    </r>
    <r>
      <rPr>
        <b/>
        <sz val="10"/>
        <color indexed="10"/>
        <rFont val="Arial"/>
        <family val="2"/>
      </rPr>
      <t xml:space="preserve"> </t>
    </r>
    <r>
      <rPr>
        <sz val="10"/>
        <rFont val="Arial"/>
        <family val="0"/>
      </rPr>
      <t xml:space="preserve">+ Treno da Brussel ad Amsterdam + Trasferimento con Shuttle Aerop. Bruxelles Charleroi - Bruxelles  </t>
    </r>
  </si>
  <si>
    <t xml:space="preserve"> Costo a persona al giorno</t>
  </si>
  <si>
    <t>Pranzo e Cena</t>
  </si>
  <si>
    <t>Snack</t>
  </si>
  <si>
    <t>Souvenir e cartoline, telefono, foto e sviluppo e altre spese generali</t>
  </si>
  <si>
    <t>2s</t>
  </si>
  <si>
    <t>4sg</t>
  </si>
  <si>
    <r>
      <t xml:space="preserve">Noleggio </t>
    </r>
    <r>
      <rPr>
        <b/>
        <sz val="8"/>
        <color indexed="10"/>
        <rFont val="Arial"/>
        <family val="2"/>
      </rPr>
      <t>Auto</t>
    </r>
  </si>
  <si>
    <t>Carburante Auto</t>
  </si>
  <si>
    <r>
      <t>&lt;a href="http://guide.supereva.com/olanda/interventi/2006/06/260451.shtml" target="_blank"&gt;</t>
    </r>
    <r>
      <rPr>
        <b/>
        <sz val="6"/>
        <rFont val="Arial"/>
        <family val="2"/>
      </rPr>
      <t>I Amsterdam Card</t>
    </r>
    <r>
      <rPr>
        <sz val="6"/>
        <rFont val="Arial"/>
        <family val="0"/>
      </rPr>
      <t>&lt;/a&gt;</t>
    </r>
  </si>
  <si>
    <t xml:space="preserve">I Amsterdam Card </t>
  </si>
  <si>
    <r>
      <t xml:space="preserve">I Amsterdam Card  </t>
    </r>
  </si>
  <si>
    <t>24 ore</t>
  </si>
  <si>
    <t>48 ore</t>
  </si>
  <si>
    <t>72 ore</t>
  </si>
</sst>
</file>

<file path=xl/styles.xml><?xml version="1.0" encoding="utf-8"?>
<styleSheet xmlns="http://schemas.openxmlformats.org/spreadsheetml/2006/main">
  <numFmts count="5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IR£&quot;#,##0;\-&quot;IR£&quot;#,##0"/>
    <numFmt numFmtId="185" formatCode="&quot;IR£&quot;#,##0;[Red]\-&quot;IR£&quot;#,##0"/>
    <numFmt numFmtId="186" formatCode="&quot;IR£&quot;#,##0.00;\-&quot;IR£&quot;#,##0.00"/>
    <numFmt numFmtId="187" formatCode="&quot;IR£&quot;#,##0.00;[Red]\-&quot;IR£&quot;#,##0.00"/>
    <numFmt numFmtId="188" formatCode="_-&quot;IR£&quot;* #,##0_-;\-&quot;IR£&quot;* #,##0_-;_-&quot;IR£&quot;* &quot;-&quot;_-;_-@_-"/>
    <numFmt numFmtId="189" formatCode="_-&quot;IR£&quot;* #,##0.00_-;\-&quot;IR£&quot;* #,##0.00_-;_-&quot;IR£&quot;* &quot;-&quot;??_-;_-@_-"/>
    <numFmt numFmtId="190" formatCode="&quot;Sì&quot;;&quot;Sì&quot;;&quot;No&quot;"/>
    <numFmt numFmtId="191" formatCode="&quot;Vero&quot;;&quot;Vero&quot;;&quot;Falso&quot;"/>
    <numFmt numFmtId="192" formatCode="&quot;Attivo&quot;;&quot;Attivo&quot;;&quot;Disattivo&quot;"/>
    <numFmt numFmtId="193" formatCode="[$€-2]\ #.##000_);[Red]\([$€-2]\ #.##000\)"/>
    <numFmt numFmtId="194" formatCode="_-[$€-2]\ * #,##0.00_-;\-[$€-2]\ * #,##0.00_-;_-[$€-2]\ * &quot;-&quot;??_-"/>
    <numFmt numFmtId="195" formatCode="[$€-2]\ #,##0;[Red]\-[$€-2]\ #,##0"/>
    <numFmt numFmtId="196" formatCode="[$€-2]\ #,##0.00;[Red]\-[$€-2]\ #,##0.00"/>
    <numFmt numFmtId="197" formatCode="_-[$€-2]\ * #,##0.00_-;\-[$€-2]\ * #,##0.00_-;_-[$€-2]\ * &quot;-&quot;??_-;_-@_-"/>
    <numFmt numFmtId="198" formatCode="#,##0.00\ [$€-1];[Red]\-#,##0.00\ [$€-1]"/>
    <numFmt numFmtId="199" formatCode="_-[$€-2]\ * #,##0.000_-;\-[$€-2]\ * #,##0.000_-;_-[$€-2]\ * &quot;-&quot;??_-"/>
    <numFmt numFmtId="200" formatCode="_-[$€-2]\ * #,##0.0_-;\-[$€-2]\ * #,##0.0_-;_-[$€-2]\ * &quot;-&quot;??_-"/>
    <numFmt numFmtId="201" formatCode="_-[$€-2]\ * #,##0_-;\-[$€-2]\ * #,##0_-;_-[$€-2]\ * &quot;-&quot;??_-"/>
    <numFmt numFmtId="202" formatCode="_-[$€-2]\ * #,##0.0000_-;\-[$€-2]\ * #,##0.0000_-;_-[$€-2]\ * &quot;-&quot;??_-"/>
    <numFmt numFmtId="203" formatCode="0.0000"/>
    <numFmt numFmtId="204" formatCode="0.000"/>
    <numFmt numFmtId="205" formatCode="0.0"/>
  </numFmts>
  <fonts count="38">
    <font>
      <sz val="10"/>
      <name val="Arial"/>
      <family val="0"/>
    </font>
    <font>
      <b/>
      <sz val="10"/>
      <name val="Arial"/>
      <family val="2"/>
    </font>
    <font>
      <sz val="8"/>
      <name val="Tahoma"/>
      <family val="0"/>
    </font>
    <font>
      <b/>
      <sz val="8"/>
      <name val="Tahoma"/>
      <family val="0"/>
    </font>
    <font>
      <u val="single"/>
      <sz val="10"/>
      <color indexed="12"/>
      <name val="Arial"/>
      <family val="0"/>
    </font>
    <font>
      <sz val="6"/>
      <name val="Arial"/>
      <family val="0"/>
    </font>
    <font>
      <b/>
      <sz val="6"/>
      <name val="Arial"/>
      <family val="2"/>
    </font>
    <font>
      <sz val="8"/>
      <name val="Arial"/>
      <family val="2"/>
    </font>
    <font>
      <b/>
      <sz val="10"/>
      <color indexed="10"/>
      <name val="Arial"/>
      <family val="2"/>
    </font>
    <font>
      <sz val="7"/>
      <name val="Arial"/>
      <family val="2"/>
    </font>
    <font>
      <b/>
      <sz val="10"/>
      <color indexed="57"/>
      <name val="Arial"/>
      <family val="2"/>
    </font>
    <font>
      <b/>
      <sz val="8"/>
      <name val="Arial"/>
      <family val="2"/>
    </font>
    <font>
      <b/>
      <sz val="10"/>
      <color indexed="52"/>
      <name val="Arial"/>
      <family val="2"/>
    </font>
    <font>
      <b/>
      <sz val="8"/>
      <color indexed="48"/>
      <name val="Arial"/>
      <family val="2"/>
    </font>
    <font>
      <sz val="8"/>
      <color indexed="48"/>
      <name val="Arial"/>
      <family val="2"/>
    </font>
    <font>
      <b/>
      <sz val="7"/>
      <name val="Arial"/>
      <family val="2"/>
    </font>
    <font>
      <b/>
      <sz val="8"/>
      <color indexed="10"/>
      <name val="Arial"/>
      <family val="2"/>
    </font>
    <font>
      <sz val="10"/>
      <color indexed="10"/>
      <name val="Arial"/>
      <family val="0"/>
    </font>
    <font>
      <u val="single"/>
      <sz val="10"/>
      <color indexed="36"/>
      <name val="Arial"/>
      <family val="0"/>
    </font>
    <font>
      <sz val="12"/>
      <name val="Times New Roman"/>
      <family val="1"/>
    </font>
    <font>
      <i/>
      <sz val="12"/>
      <name val="Times New Roman"/>
      <family val="1"/>
    </font>
    <font>
      <b/>
      <sz val="6"/>
      <color indexed="10"/>
      <name val="Arial"/>
      <family val="2"/>
    </font>
    <font>
      <i/>
      <sz val="8"/>
      <name val="Arial"/>
      <family val="2"/>
    </font>
    <font>
      <b/>
      <sz val="7"/>
      <color indexed="10"/>
      <name val="Arial"/>
      <family val="2"/>
    </font>
    <font>
      <i/>
      <sz val="10"/>
      <name val="Arial"/>
      <family val="2"/>
    </font>
    <font>
      <b/>
      <sz val="10"/>
      <color indexed="13"/>
      <name val="Arial"/>
      <family val="2"/>
    </font>
    <font>
      <b/>
      <sz val="10"/>
      <color indexed="43"/>
      <name val="Arial"/>
      <family val="2"/>
    </font>
    <font>
      <sz val="10"/>
      <color indexed="43"/>
      <name val="Arial"/>
      <family val="2"/>
    </font>
    <font>
      <b/>
      <sz val="10"/>
      <color indexed="51"/>
      <name val="Arial"/>
      <family val="2"/>
    </font>
    <font>
      <sz val="12"/>
      <name val="Arial"/>
      <family val="2"/>
    </font>
    <font>
      <sz val="12"/>
      <color indexed="10"/>
      <name val="Arial"/>
      <family val="2"/>
    </font>
    <font>
      <b/>
      <sz val="8"/>
      <color indexed="60"/>
      <name val="Arial"/>
      <family val="2"/>
    </font>
    <font>
      <b/>
      <sz val="10"/>
      <color indexed="60"/>
      <name val="Arial"/>
      <family val="2"/>
    </font>
    <font>
      <sz val="10"/>
      <color indexed="60"/>
      <name val="Arial"/>
      <family val="2"/>
    </font>
    <font>
      <b/>
      <sz val="12"/>
      <color indexed="10"/>
      <name val="Arial"/>
      <family val="2"/>
    </font>
    <font>
      <b/>
      <sz val="6"/>
      <name val="Tahoma"/>
      <family val="2"/>
    </font>
    <font>
      <b/>
      <u val="single"/>
      <sz val="10"/>
      <name val="Arial"/>
      <family val="2"/>
    </font>
    <font>
      <sz val="8"/>
      <color indexed="10"/>
      <name val="Arial"/>
      <family val="2"/>
    </font>
  </fonts>
  <fills count="4">
    <fill>
      <patternFill/>
    </fill>
    <fill>
      <patternFill patternType="gray125"/>
    </fill>
    <fill>
      <patternFill patternType="solid">
        <fgColor indexed="13"/>
        <bgColor indexed="64"/>
      </patternFill>
    </fill>
    <fill>
      <patternFill patternType="solid">
        <fgColor indexed="22"/>
        <bgColor indexed="64"/>
      </patternFill>
    </fill>
  </fills>
  <borders count="16">
    <border>
      <left/>
      <right/>
      <top/>
      <bottom/>
      <diagonal/>
    </border>
    <border>
      <left style="medium"/>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tted"/>
      <right style="dotted"/>
      <top style="dotted"/>
      <bottom style="dotted"/>
    </border>
    <border>
      <left style="dotted"/>
      <right style="dotted"/>
      <top>
        <color indexed="63"/>
      </top>
      <bottom style="dotted"/>
    </border>
    <border>
      <left style="thin"/>
      <right style="thin"/>
      <top style="thin"/>
      <bottom style="thin"/>
    </border>
    <border>
      <left style="thin"/>
      <right style="thin"/>
      <top>
        <color indexed="63"/>
      </top>
      <bottom style="thin"/>
    </border>
    <border>
      <left>
        <color indexed="63"/>
      </left>
      <right style="dotted"/>
      <top>
        <color indexed="63"/>
      </top>
      <bottom>
        <color indexed="63"/>
      </bottom>
    </border>
    <border>
      <left style="dotted"/>
      <right>
        <color indexed="63"/>
      </right>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18" fillId="0" borderId="0" applyNumberFormat="0" applyFill="0" applyBorder="0" applyAlignment="0" applyProtection="0"/>
    <xf numFmtId="194"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172">
    <xf numFmtId="0" fontId="0" fillId="0" borderId="0" xfId="0" applyAlignment="1">
      <alignment/>
    </xf>
    <xf numFmtId="0" fontId="0" fillId="0" borderId="0" xfId="0" applyAlignment="1">
      <alignment wrapText="1"/>
    </xf>
    <xf numFmtId="0" fontId="1" fillId="0" borderId="0" xfId="0" applyFont="1" applyAlignment="1">
      <alignment/>
    </xf>
    <xf numFmtId="0" fontId="1" fillId="0" borderId="0" xfId="0" applyFont="1" applyAlignment="1">
      <alignment wrapText="1"/>
    </xf>
    <xf numFmtId="0" fontId="4" fillId="0" borderId="0" xfId="15" applyAlignment="1">
      <alignment wrapText="1"/>
    </xf>
    <xf numFmtId="0" fontId="0" fillId="0" borderId="1" xfId="0" applyBorder="1" applyAlignment="1">
      <alignment wrapText="1"/>
    </xf>
    <xf numFmtId="194" fontId="0" fillId="0" borderId="0" xfId="17" applyAlignment="1">
      <alignment/>
    </xf>
    <xf numFmtId="49" fontId="0" fillId="0" borderId="0" xfId="0" applyNumberFormat="1" applyAlignment="1">
      <alignment/>
    </xf>
    <xf numFmtId="0" fontId="5" fillId="0" borderId="0" xfId="0" applyFont="1" applyAlignment="1">
      <alignment wrapText="1"/>
    </xf>
    <xf numFmtId="194" fontId="1" fillId="0" borderId="0" xfId="17" applyFont="1" applyAlignment="1">
      <alignment/>
    </xf>
    <xf numFmtId="0" fontId="8" fillId="0" borderId="0" xfId="0" applyFont="1" applyAlignment="1">
      <alignment/>
    </xf>
    <xf numFmtId="194" fontId="0" fillId="0" borderId="0" xfId="17" applyAlignment="1">
      <alignment/>
    </xf>
    <xf numFmtId="17" fontId="0" fillId="0" borderId="0" xfId="0" applyNumberFormat="1" applyAlignment="1">
      <alignment/>
    </xf>
    <xf numFmtId="0" fontId="0" fillId="0" borderId="0" xfId="0" applyNumberFormat="1" applyAlignment="1">
      <alignment/>
    </xf>
    <xf numFmtId="0" fontId="1" fillId="0" borderId="0" xfId="0" applyNumberFormat="1" applyFont="1" applyAlignment="1">
      <alignment/>
    </xf>
    <xf numFmtId="0" fontId="7" fillId="0" borderId="0" xfId="0" applyFont="1" applyAlignment="1">
      <alignment wrapText="1"/>
    </xf>
    <xf numFmtId="0" fontId="11" fillId="0" borderId="0" xfId="0" applyFont="1" applyAlignment="1">
      <alignment wrapText="1"/>
    </xf>
    <xf numFmtId="0" fontId="8" fillId="0" borderId="0" xfId="0" applyFont="1" applyAlignment="1">
      <alignment wrapText="1"/>
    </xf>
    <xf numFmtId="194" fontId="0" fillId="0" borderId="0" xfId="17" applyFont="1" applyAlignment="1">
      <alignment/>
    </xf>
    <xf numFmtId="194" fontId="7" fillId="0" borderId="0" xfId="17" applyFont="1" applyAlignment="1">
      <alignment wrapText="1"/>
    </xf>
    <xf numFmtId="0" fontId="7" fillId="0" borderId="0" xfId="0" applyNumberFormat="1" applyFont="1" applyAlignment="1">
      <alignment wrapText="1"/>
    </xf>
    <xf numFmtId="0" fontId="7" fillId="0" borderId="0" xfId="0" applyFont="1" applyAlignment="1">
      <alignment wrapText="1"/>
    </xf>
    <xf numFmtId="0" fontId="9" fillId="0" borderId="0" xfId="0" applyFont="1" applyAlignment="1">
      <alignment wrapText="1"/>
    </xf>
    <xf numFmtId="194" fontId="0" fillId="0" borderId="0" xfId="17" applyFont="1" applyAlignment="1">
      <alignment/>
    </xf>
    <xf numFmtId="0" fontId="15" fillId="0" borderId="0" xfId="0" applyFont="1" applyAlignment="1">
      <alignment wrapText="1"/>
    </xf>
    <xf numFmtId="194" fontId="0" fillId="0" borderId="0" xfId="17" applyFont="1" applyAlignment="1">
      <alignment wrapText="1"/>
    </xf>
    <xf numFmtId="0" fontId="0" fillId="0" borderId="0" xfId="17" applyNumberFormat="1" applyFont="1" applyAlignment="1">
      <alignment wrapText="1"/>
    </xf>
    <xf numFmtId="0" fontId="0" fillId="0" borderId="0" xfId="17" applyNumberFormat="1" applyAlignment="1">
      <alignment/>
    </xf>
    <xf numFmtId="0" fontId="1" fillId="0" borderId="0" xfId="17" applyNumberFormat="1" applyFont="1" applyAlignment="1">
      <alignment/>
    </xf>
    <xf numFmtId="0" fontId="0" fillId="0" borderId="0" xfId="0" applyNumberFormat="1" applyAlignment="1">
      <alignment horizontal="left"/>
    </xf>
    <xf numFmtId="0" fontId="9" fillId="0" borderId="0" xfId="0" applyFont="1" applyAlignment="1">
      <alignment wrapText="1"/>
    </xf>
    <xf numFmtId="0" fontId="7" fillId="0" borderId="0" xfId="17" applyNumberFormat="1" applyFont="1" applyAlignment="1">
      <alignment wrapText="1"/>
    </xf>
    <xf numFmtId="0" fontId="0" fillId="0" borderId="2" xfId="0" applyBorder="1" applyAlignment="1">
      <alignment/>
    </xf>
    <xf numFmtId="0" fontId="8" fillId="0" borderId="3" xfId="0" applyFont="1" applyBorder="1" applyAlignment="1">
      <alignment wrapText="1"/>
    </xf>
    <xf numFmtId="0" fontId="0" fillId="0" borderId="3" xfId="0" applyBorder="1" applyAlignment="1">
      <alignment wrapText="1"/>
    </xf>
    <xf numFmtId="0" fontId="0" fillId="0" borderId="3" xfId="0" applyNumberFormat="1" applyBorder="1" applyAlignment="1">
      <alignment/>
    </xf>
    <xf numFmtId="194" fontId="0" fillId="0" borderId="3" xfId="17" applyBorder="1" applyAlignment="1">
      <alignment/>
    </xf>
    <xf numFmtId="0" fontId="0" fillId="0" borderId="3" xfId="17" applyNumberFormat="1" applyBorder="1" applyAlignment="1">
      <alignment/>
    </xf>
    <xf numFmtId="0" fontId="0" fillId="0" borderId="4" xfId="0" applyBorder="1" applyAlignment="1">
      <alignment/>
    </xf>
    <xf numFmtId="0" fontId="0" fillId="0" borderId="5" xfId="0" applyBorder="1" applyAlignment="1">
      <alignment/>
    </xf>
    <xf numFmtId="0" fontId="1" fillId="0" borderId="0" xfId="0" applyFont="1" applyBorder="1" applyAlignment="1">
      <alignment wrapText="1"/>
    </xf>
    <xf numFmtId="0" fontId="0" fillId="0" borderId="0" xfId="0" applyBorder="1" applyAlignment="1">
      <alignment wrapText="1"/>
    </xf>
    <xf numFmtId="0" fontId="0" fillId="0" borderId="0" xfId="0" applyNumberFormat="1" applyBorder="1" applyAlignment="1">
      <alignment/>
    </xf>
    <xf numFmtId="194" fontId="0" fillId="0" borderId="0" xfId="17" applyBorder="1" applyAlignment="1">
      <alignment/>
    </xf>
    <xf numFmtId="0" fontId="0" fillId="0" borderId="0" xfId="17" applyNumberFormat="1" applyBorder="1" applyAlignment="1">
      <alignment/>
    </xf>
    <xf numFmtId="0" fontId="0" fillId="0" borderId="6" xfId="0" applyBorder="1" applyAlignment="1">
      <alignment/>
    </xf>
    <xf numFmtId="0" fontId="0" fillId="0" borderId="0" xfId="0" applyFont="1" applyBorder="1" applyAlignment="1">
      <alignment wrapText="1"/>
    </xf>
    <xf numFmtId="194" fontId="1" fillId="0" borderId="0" xfId="17" applyFont="1" applyBorder="1" applyAlignment="1">
      <alignment/>
    </xf>
    <xf numFmtId="0" fontId="9" fillId="0" borderId="6" xfId="0" applyFont="1" applyBorder="1" applyAlignment="1">
      <alignment wrapText="1"/>
    </xf>
    <xf numFmtId="0" fontId="5" fillId="0" borderId="0" xfId="0" applyFont="1" applyBorder="1" applyAlignment="1">
      <alignment wrapText="1"/>
    </xf>
    <xf numFmtId="0" fontId="9" fillId="0" borderId="0" xfId="0" applyFont="1" applyBorder="1" applyAlignment="1">
      <alignment wrapText="1"/>
    </xf>
    <xf numFmtId="0" fontId="0" fillId="0" borderId="7" xfId="0" applyBorder="1" applyAlignment="1">
      <alignment/>
    </xf>
    <xf numFmtId="0" fontId="0" fillId="0" borderId="8" xfId="0" applyBorder="1" applyAlignment="1">
      <alignment wrapText="1"/>
    </xf>
    <xf numFmtId="0" fontId="0" fillId="0" borderId="8" xfId="0" applyNumberFormat="1" applyBorder="1" applyAlignment="1">
      <alignment/>
    </xf>
    <xf numFmtId="194" fontId="0" fillId="0" borderId="8" xfId="17" applyBorder="1" applyAlignment="1">
      <alignment/>
    </xf>
    <xf numFmtId="0" fontId="0" fillId="0" borderId="8" xfId="17" applyNumberFormat="1" applyBorder="1" applyAlignment="1">
      <alignment/>
    </xf>
    <xf numFmtId="194" fontId="1" fillId="0" borderId="8" xfId="17" applyFont="1" applyBorder="1" applyAlignment="1">
      <alignment/>
    </xf>
    <xf numFmtId="0" fontId="17" fillId="0" borderId="9" xfId="0" applyFont="1" applyBorder="1" applyAlignment="1">
      <alignment/>
    </xf>
    <xf numFmtId="194" fontId="1" fillId="0" borderId="0" xfId="17" applyFont="1" applyAlignment="1">
      <alignment wrapText="1"/>
    </xf>
    <xf numFmtId="194" fontId="8" fillId="0" borderId="0" xfId="17" applyFont="1" applyAlignment="1">
      <alignment/>
    </xf>
    <xf numFmtId="198" fontId="0" fillId="0" borderId="0" xfId="0" applyNumberFormat="1" applyAlignment="1">
      <alignment/>
    </xf>
    <xf numFmtId="0" fontId="19" fillId="0" borderId="0" xfId="0" applyFont="1" applyAlignment="1">
      <alignment/>
    </xf>
    <xf numFmtId="0" fontId="1" fillId="0" borderId="0" xfId="0" applyFont="1" applyAlignment="1">
      <alignment horizontal="right" wrapText="1"/>
    </xf>
    <xf numFmtId="198" fontId="1" fillId="0" borderId="0" xfId="0" applyNumberFormat="1" applyFont="1" applyAlignment="1">
      <alignment/>
    </xf>
    <xf numFmtId="0" fontId="5" fillId="2" borderId="0" xfId="0" applyFont="1" applyFill="1" applyAlignment="1">
      <alignment wrapText="1"/>
    </xf>
    <xf numFmtId="197" fontId="0" fillId="0" borderId="0" xfId="17" applyNumberFormat="1" applyAlignment="1">
      <alignment/>
    </xf>
    <xf numFmtId="197" fontId="8" fillId="0" borderId="0" xfId="17" applyNumberFormat="1" applyFont="1" applyAlignment="1">
      <alignment/>
    </xf>
    <xf numFmtId="195" fontId="9" fillId="0" borderId="0" xfId="0" applyNumberFormat="1" applyFont="1" applyAlignment="1">
      <alignment wrapText="1"/>
    </xf>
    <xf numFmtId="0" fontId="22" fillId="0" borderId="0" xfId="0" applyFont="1" applyAlignment="1">
      <alignment wrapText="1"/>
    </xf>
    <xf numFmtId="0" fontId="7" fillId="0" borderId="0" xfId="0" applyFont="1" applyAlignment="1">
      <alignment/>
    </xf>
    <xf numFmtId="194" fontId="0" fillId="0" borderId="0" xfId="17" applyFill="1" applyAlignment="1">
      <alignment/>
    </xf>
    <xf numFmtId="0" fontId="0" fillId="0" borderId="0" xfId="0" applyFont="1" applyAlignment="1">
      <alignment/>
    </xf>
    <xf numFmtId="0" fontId="0" fillId="0" borderId="0" xfId="0" applyFont="1" applyAlignment="1">
      <alignment wrapText="1"/>
    </xf>
    <xf numFmtId="0" fontId="1" fillId="0" borderId="0" xfId="0" applyNumberFormat="1" applyFont="1" applyAlignment="1">
      <alignment horizontal="left" wrapText="1"/>
    </xf>
    <xf numFmtId="0" fontId="0" fillId="0" borderId="0" xfId="0" applyAlignment="1">
      <alignment horizontal="left"/>
    </xf>
    <xf numFmtId="0" fontId="1" fillId="0" borderId="0" xfId="0" applyNumberFormat="1" applyFont="1" applyAlignment="1">
      <alignment horizontal="left"/>
    </xf>
    <xf numFmtId="17" fontId="0" fillId="0" borderId="0" xfId="0" applyNumberFormat="1" applyAlignment="1">
      <alignment horizontal="left"/>
    </xf>
    <xf numFmtId="0" fontId="1" fillId="0" borderId="0" xfId="0" applyNumberFormat="1" applyFont="1" applyAlignment="1">
      <alignment wrapText="1"/>
    </xf>
    <xf numFmtId="0" fontId="7" fillId="0" borderId="0" xfId="0" applyNumberFormat="1" applyFont="1" applyAlignment="1">
      <alignment horizontal="left" wrapText="1"/>
    </xf>
    <xf numFmtId="0" fontId="0" fillId="0" borderId="0" xfId="0" applyNumberFormat="1" applyAlignment="1">
      <alignment horizontal="left" wrapText="1"/>
    </xf>
    <xf numFmtId="195" fontId="7" fillId="0" borderId="0" xfId="0" applyNumberFormat="1" applyFont="1" applyAlignment="1">
      <alignment wrapText="1"/>
    </xf>
    <xf numFmtId="201" fontId="0" fillId="0" borderId="0" xfId="17" applyNumberFormat="1" applyAlignment="1">
      <alignment/>
    </xf>
    <xf numFmtId="201" fontId="8" fillId="0" borderId="0" xfId="17" applyNumberFormat="1" applyFont="1" applyAlignment="1">
      <alignment/>
    </xf>
    <xf numFmtId="0" fontId="4" fillId="0" borderId="0" xfId="15" applyAlignment="1">
      <alignment/>
    </xf>
    <xf numFmtId="4" fontId="1" fillId="0" borderId="0" xfId="0" applyNumberFormat="1" applyFont="1" applyBorder="1" applyAlignment="1">
      <alignment/>
    </xf>
    <xf numFmtId="0" fontId="0" fillId="0" borderId="0" xfId="0" applyBorder="1" applyAlignment="1">
      <alignment/>
    </xf>
    <xf numFmtId="4" fontId="0" fillId="0" borderId="0" xfId="0" applyNumberFormat="1" applyBorder="1" applyAlignment="1">
      <alignment/>
    </xf>
    <xf numFmtId="0" fontId="16" fillId="0" borderId="0" xfId="0" applyFont="1" applyAlignment="1">
      <alignment wrapText="1"/>
    </xf>
    <xf numFmtId="0" fontId="15" fillId="0" borderId="0" xfId="0" applyFont="1" applyAlignment="1">
      <alignment/>
    </xf>
    <xf numFmtId="195" fontId="1" fillId="0" borderId="0" xfId="0" applyNumberFormat="1" applyFont="1" applyAlignment="1">
      <alignment/>
    </xf>
    <xf numFmtId="201" fontId="0" fillId="0" borderId="0" xfId="0" applyNumberFormat="1" applyAlignment="1">
      <alignment/>
    </xf>
    <xf numFmtId="195" fontId="0" fillId="0" borderId="0" xfId="0" applyNumberFormat="1" applyFont="1" applyAlignment="1">
      <alignment/>
    </xf>
    <xf numFmtId="0" fontId="8" fillId="0" borderId="10" xfId="0" applyFont="1" applyBorder="1" applyAlignment="1">
      <alignment/>
    </xf>
    <xf numFmtId="0" fontId="0" fillId="0" borderId="10" xfId="0" applyBorder="1" applyAlignment="1">
      <alignment/>
    </xf>
    <xf numFmtId="0" fontId="0" fillId="3" borderId="10" xfId="0" applyFill="1" applyBorder="1" applyAlignment="1">
      <alignment/>
    </xf>
    <xf numFmtId="0" fontId="1" fillId="3" borderId="10" xfId="0" applyFont="1" applyFill="1" applyBorder="1" applyAlignment="1">
      <alignment/>
    </xf>
    <xf numFmtId="201" fontId="1" fillId="3" borderId="10" xfId="17" applyNumberFormat="1" applyFont="1" applyFill="1" applyBorder="1" applyAlignment="1">
      <alignment/>
    </xf>
    <xf numFmtId="201" fontId="8" fillId="3" borderId="10" xfId="17" applyNumberFormat="1" applyFont="1" applyFill="1" applyBorder="1" applyAlignment="1">
      <alignment/>
    </xf>
    <xf numFmtId="201" fontId="1" fillId="0" borderId="10" xfId="0" applyNumberFormat="1" applyFont="1" applyBorder="1" applyAlignment="1">
      <alignment/>
    </xf>
    <xf numFmtId="0" fontId="7" fillId="0" borderId="10" xfId="0" applyFont="1" applyBorder="1" applyAlignment="1">
      <alignment wrapText="1"/>
    </xf>
    <xf numFmtId="0" fontId="8" fillId="0" borderId="11" xfId="0" applyFont="1" applyBorder="1" applyAlignment="1">
      <alignment/>
    </xf>
    <xf numFmtId="0" fontId="0" fillId="0" borderId="11" xfId="0" applyBorder="1" applyAlignment="1">
      <alignment/>
    </xf>
    <xf numFmtId="201" fontId="1" fillId="3" borderId="11" xfId="17" applyNumberFormat="1" applyFont="1" applyFill="1" applyBorder="1" applyAlignment="1">
      <alignment/>
    </xf>
    <xf numFmtId="201" fontId="8" fillId="3" borderId="11" xfId="17" applyNumberFormat="1" applyFont="1" applyFill="1" applyBorder="1" applyAlignment="1">
      <alignment/>
    </xf>
    <xf numFmtId="201" fontId="1" fillId="0" borderId="11" xfId="0" applyNumberFormat="1" applyFont="1" applyBorder="1" applyAlignment="1">
      <alignment/>
    </xf>
    <xf numFmtId="0" fontId="11" fillId="0" borderId="12" xfId="0" applyFont="1" applyBorder="1" applyAlignment="1">
      <alignment horizontal="center" wrapText="1"/>
    </xf>
    <xf numFmtId="0" fontId="11" fillId="3" borderId="12" xfId="0" applyNumberFormat="1" applyFont="1" applyFill="1" applyBorder="1" applyAlignment="1">
      <alignment horizontal="center" wrapText="1"/>
    </xf>
    <xf numFmtId="0" fontId="11" fillId="0" borderId="12" xfId="0" applyNumberFormat="1" applyFont="1" applyBorder="1" applyAlignment="1">
      <alignment horizontal="center" wrapText="1"/>
    </xf>
    <xf numFmtId="201" fontId="26" fillId="3" borderId="10" xfId="17" applyNumberFormat="1" applyFont="1" applyFill="1" applyBorder="1" applyAlignment="1">
      <alignment/>
    </xf>
    <xf numFmtId="201" fontId="27" fillId="3" borderId="10" xfId="17" applyNumberFormat="1" applyFont="1" applyFill="1" applyBorder="1" applyAlignment="1">
      <alignment/>
    </xf>
    <xf numFmtId="0" fontId="28" fillId="0" borderId="10" xfId="0" applyFont="1" applyBorder="1" applyAlignment="1">
      <alignment/>
    </xf>
    <xf numFmtId="0" fontId="7" fillId="3" borderId="10" xfId="0" applyFont="1" applyFill="1" applyBorder="1" applyAlignment="1">
      <alignment/>
    </xf>
    <xf numFmtId="0" fontId="0" fillId="0" borderId="10" xfId="0" applyBorder="1" applyAlignment="1">
      <alignment horizontal="center"/>
    </xf>
    <xf numFmtId="0" fontId="12" fillId="0" borderId="10" xfId="0" applyFont="1" applyBorder="1" applyAlignment="1">
      <alignment/>
    </xf>
    <xf numFmtId="0" fontId="11" fillId="3" borderId="11" xfId="0" applyFont="1" applyFill="1" applyBorder="1" applyAlignment="1">
      <alignment/>
    </xf>
    <xf numFmtId="201" fontId="0" fillId="3" borderId="10" xfId="17" applyNumberFormat="1" applyFont="1" applyFill="1" applyBorder="1" applyAlignment="1">
      <alignment/>
    </xf>
    <xf numFmtId="201" fontId="25" fillId="3" borderId="10" xfId="0" applyNumberFormat="1" applyFont="1" applyFill="1" applyBorder="1" applyAlignment="1">
      <alignment/>
    </xf>
    <xf numFmtId="0" fontId="11" fillId="0" borderId="13" xfId="0" applyFont="1" applyBorder="1" applyAlignment="1">
      <alignment horizontal="center" wrapText="1"/>
    </xf>
    <xf numFmtId="0" fontId="11" fillId="3" borderId="13" xfId="0" applyNumberFormat="1" applyFont="1" applyFill="1" applyBorder="1" applyAlignment="1">
      <alignment horizontal="center" wrapText="1"/>
    </xf>
    <xf numFmtId="0" fontId="11" fillId="0" borderId="13" xfId="0" applyNumberFormat="1" applyFont="1" applyBorder="1" applyAlignment="1">
      <alignment horizontal="center" wrapText="1"/>
    </xf>
    <xf numFmtId="194" fontId="11" fillId="3" borderId="13" xfId="17" applyFont="1" applyFill="1" applyBorder="1" applyAlignment="1">
      <alignment horizontal="center" wrapText="1"/>
    </xf>
    <xf numFmtId="0" fontId="7" fillId="0" borderId="0" xfId="0" applyFont="1" applyFill="1" applyBorder="1" applyAlignment="1">
      <alignment wrapText="1"/>
    </xf>
    <xf numFmtId="0" fontId="0" fillId="0" borderId="0" xfId="0" applyFill="1" applyBorder="1" applyAlignment="1">
      <alignment/>
    </xf>
    <xf numFmtId="201" fontId="25" fillId="0" borderId="0" xfId="0" applyNumberFormat="1" applyFont="1" applyFill="1" applyBorder="1" applyAlignment="1">
      <alignment/>
    </xf>
    <xf numFmtId="201" fontId="8" fillId="0" borderId="0" xfId="17" applyNumberFormat="1" applyFont="1" applyFill="1" applyBorder="1" applyAlignment="1">
      <alignment/>
    </xf>
    <xf numFmtId="201" fontId="1" fillId="0" borderId="0" xfId="0" applyNumberFormat="1" applyFont="1" applyFill="1" applyBorder="1" applyAlignment="1">
      <alignment/>
    </xf>
    <xf numFmtId="0" fontId="0" fillId="3" borderId="11" xfId="0" applyFill="1" applyBorder="1" applyAlignment="1">
      <alignment/>
    </xf>
    <xf numFmtId="194" fontId="16" fillId="3" borderId="12" xfId="17" applyFont="1" applyFill="1" applyBorder="1" applyAlignment="1">
      <alignment horizontal="center" wrapText="1"/>
    </xf>
    <xf numFmtId="195" fontId="15" fillId="0" borderId="0" xfId="0" applyNumberFormat="1" applyFont="1" applyAlignment="1">
      <alignment wrapText="1"/>
    </xf>
    <xf numFmtId="0" fontId="7" fillId="0" borderId="10" xfId="0" applyFont="1" applyBorder="1" applyAlignment="1">
      <alignment/>
    </xf>
    <xf numFmtId="201" fontId="0" fillId="3" borderId="10" xfId="0" applyNumberFormat="1" applyFill="1" applyBorder="1" applyAlignment="1">
      <alignment/>
    </xf>
    <xf numFmtId="0" fontId="31" fillId="3" borderId="12" xfId="0" applyNumberFormat="1" applyFont="1" applyFill="1" applyBorder="1" applyAlignment="1">
      <alignment horizontal="center" wrapText="1"/>
    </xf>
    <xf numFmtId="201" fontId="32" fillId="3" borderId="10" xfId="17" applyNumberFormat="1" applyFont="1" applyFill="1" applyBorder="1" applyAlignment="1">
      <alignment/>
    </xf>
    <xf numFmtId="0" fontId="33" fillId="3" borderId="10" xfId="0" applyFont="1" applyFill="1" applyBorder="1" applyAlignment="1">
      <alignment/>
    </xf>
    <xf numFmtId="201" fontId="33" fillId="3" borderId="10" xfId="17" applyNumberFormat="1" applyFont="1" applyFill="1" applyBorder="1" applyAlignment="1">
      <alignment/>
    </xf>
    <xf numFmtId="201" fontId="32" fillId="3" borderId="10" xfId="0" applyNumberFormat="1" applyFont="1" applyFill="1" applyBorder="1" applyAlignment="1">
      <alignment/>
    </xf>
    <xf numFmtId="0" fontId="1" fillId="0" borderId="10" xfId="0" applyFont="1" applyBorder="1" applyAlignment="1">
      <alignment/>
    </xf>
    <xf numFmtId="0" fontId="1" fillId="3" borderId="11" xfId="0" applyFont="1" applyFill="1" applyBorder="1" applyAlignment="1">
      <alignment/>
    </xf>
    <xf numFmtId="0" fontId="0" fillId="0" borderId="10" xfId="0" applyFill="1" applyBorder="1" applyAlignment="1">
      <alignment/>
    </xf>
    <xf numFmtId="201" fontId="1" fillId="0" borderId="10" xfId="0" applyNumberFormat="1" applyFont="1" applyFill="1" applyBorder="1" applyAlignment="1">
      <alignment/>
    </xf>
    <xf numFmtId="0" fontId="12" fillId="0" borderId="10" xfId="0" applyFont="1" applyFill="1" applyBorder="1" applyAlignment="1">
      <alignment/>
    </xf>
    <xf numFmtId="0" fontId="1" fillId="0" borderId="10" xfId="0" applyFont="1" applyFill="1" applyBorder="1" applyAlignment="1">
      <alignment/>
    </xf>
    <xf numFmtId="0" fontId="0" fillId="0" borderId="0" xfId="0" applyFont="1" applyAlignment="1">
      <alignment/>
    </xf>
    <xf numFmtId="2" fontId="0" fillId="3" borderId="10" xfId="0" applyNumberFormat="1" applyFill="1" applyBorder="1" applyAlignment="1">
      <alignment/>
    </xf>
    <xf numFmtId="2" fontId="0" fillId="3" borderId="0" xfId="0" applyNumberFormat="1" applyFill="1" applyBorder="1" applyAlignment="1">
      <alignment/>
    </xf>
    <xf numFmtId="0" fontId="0" fillId="3" borderId="0" xfId="0" applyFill="1" applyBorder="1" applyAlignment="1">
      <alignment/>
    </xf>
    <xf numFmtId="0" fontId="12" fillId="0" borderId="0" xfId="0" applyFont="1" applyFill="1" applyBorder="1" applyAlignment="1">
      <alignment/>
    </xf>
    <xf numFmtId="0" fontId="1" fillId="0" borderId="0" xfId="0" applyFont="1" applyFill="1" applyBorder="1" applyAlignment="1">
      <alignment/>
    </xf>
    <xf numFmtId="0" fontId="0" fillId="0" borderId="10" xfId="0" applyFont="1" applyFill="1" applyBorder="1" applyAlignment="1">
      <alignment/>
    </xf>
    <xf numFmtId="0" fontId="0" fillId="0" borderId="0" xfId="0" applyFill="1" applyAlignment="1">
      <alignment/>
    </xf>
    <xf numFmtId="2" fontId="0" fillId="0" borderId="0" xfId="0" applyNumberFormat="1" applyFill="1" applyBorder="1" applyAlignment="1">
      <alignment/>
    </xf>
    <xf numFmtId="201" fontId="32" fillId="0" borderId="0" xfId="17" applyNumberFormat="1" applyFont="1" applyFill="1" applyBorder="1" applyAlignment="1">
      <alignment/>
    </xf>
    <xf numFmtId="2" fontId="0" fillId="0" borderId="10" xfId="0" applyNumberFormat="1" applyFill="1" applyBorder="1" applyAlignment="1">
      <alignment/>
    </xf>
    <xf numFmtId="195" fontId="36" fillId="0" borderId="0" xfId="0" applyNumberFormat="1" applyFont="1" applyAlignment="1">
      <alignment/>
    </xf>
    <xf numFmtId="195" fontId="32" fillId="0" borderId="0" xfId="0" applyNumberFormat="1" applyFont="1" applyAlignment="1">
      <alignment/>
    </xf>
    <xf numFmtId="195" fontId="8" fillId="0" borderId="0" xfId="0" applyNumberFormat="1" applyFont="1" applyAlignment="1">
      <alignment/>
    </xf>
    <xf numFmtId="0" fontId="36" fillId="0" borderId="0" xfId="0" applyFont="1" applyAlignment="1">
      <alignment/>
    </xf>
    <xf numFmtId="0" fontId="1" fillId="2" borderId="0" xfId="0" applyFont="1" applyFill="1" applyAlignment="1">
      <alignment/>
    </xf>
    <xf numFmtId="0" fontId="1" fillId="0" borderId="0" xfId="0" applyFont="1" applyFill="1" applyAlignment="1">
      <alignment/>
    </xf>
    <xf numFmtId="0" fontId="5" fillId="0" borderId="0" xfId="0" applyFont="1" applyFill="1" applyAlignment="1">
      <alignment wrapText="1"/>
    </xf>
    <xf numFmtId="0" fontId="15" fillId="0" borderId="0" xfId="0" applyFont="1" applyFill="1" applyAlignment="1">
      <alignment wrapText="1"/>
    </xf>
    <xf numFmtId="0" fontId="0" fillId="0" borderId="0" xfId="0" applyNumberFormat="1" applyFill="1" applyAlignment="1">
      <alignment/>
    </xf>
    <xf numFmtId="0" fontId="0" fillId="0" borderId="0" xfId="17" applyNumberFormat="1" applyFill="1" applyAlignment="1">
      <alignment/>
    </xf>
    <xf numFmtId="0" fontId="9" fillId="0" borderId="0" xfId="0" applyFont="1" applyFill="1" applyAlignment="1">
      <alignment wrapText="1"/>
    </xf>
    <xf numFmtId="0" fontId="11" fillId="0" borderId="0" xfId="0" applyFont="1" applyFill="1" applyAlignment="1">
      <alignment wrapText="1"/>
    </xf>
    <xf numFmtId="0" fontId="17" fillId="0" borderId="0" xfId="17" applyNumberFormat="1" applyFont="1" applyAlignment="1">
      <alignment/>
    </xf>
    <xf numFmtId="0" fontId="0" fillId="0" borderId="0" xfId="0" applyFill="1" applyAlignment="1">
      <alignment wrapText="1"/>
    </xf>
    <xf numFmtId="0" fontId="30" fillId="0" borderId="14" xfId="0" applyFont="1" applyBorder="1" applyAlignment="1">
      <alignment horizontal="center" vertical="center" wrapText="1"/>
    </xf>
    <xf numFmtId="0" fontId="34" fillId="0" borderId="14" xfId="0" applyFont="1" applyBorder="1" applyAlignment="1">
      <alignment horizontal="center" vertical="center" wrapText="1"/>
    </xf>
    <xf numFmtId="0" fontId="0" fillId="0" borderId="15" xfId="0" applyFill="1" applyBorder="1" applyAlignment="1">
      <alignment horizontal="center"/>
    </xf>
    <xf numFmtId="0" fontId="0" fillId="0" borderId="0" xfId="0" applyFill="1" applyAlignment="1">
      <alignment horizontal="center"/>
    </xf>
    <xf numFmtId="0" fontId="34" fillId="0" borderId="0" xfId="0" applyFont="1" applyBorder="1" applyAlignment="1">
      <alignment horizontal="center" vertical="center" wrapText="1"/>
    </xf>
  </cellXfs>
  <cellStyles count="9">
    <cellStyle name="Normal" xfId="0"/>
    <cellStyle name="Hyperlink" xfId="15"/>
    <cellStyle name="Followed Hyperlink" xfId="16"/>
    <cellStyle name="Euro" xfId="17"/>
    <cellStyle name="Comma" xfId="18"/>
    <cellStyle name="Comma [0]"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3.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cocktailviaggi.it/htm/lowcost/PDF/Amsterdam.pdf" TargetMode="External" /><Relationship Id="rId2" Type="http://schemas.openxmlformats.org/officeDocument/2006/relationships/hyperlink" Target="http://www.cocktailviaggi.it/htm/lowcost/PDF/Voli.pdf" TargetMode="External" /><Relationship Id="rId3" Type="http://schemas.openxmlformats.org/officeDocument/2006/relationships/hyperlink" Target="http://www.cocktailviaggi.it/htm/olanda/indexolan.htm" TargetMode="External" /><Relationship Id="rId4" Type="http://schemas.openxmlformats.org/officeDocument/2006/relationships/hyperlink" Target="http://www.cocktailviaggi.it/htm/olanda/PDF/OLANDA-NoloAuto.pdf" TargetMode="External" /><Relationship Id="rId5" Type="http://schemas.openxmlformats.org/officeDocument/2006/relationships/hyperlink" Target="http://www.cocktailviaggi.it/htm/olanda/PDF/OLANDA-TourAuto.pdf" TargetMode="External" /><Relationship Id="rId6" Type="http://schemas.openxmlformats.org/officeDocument/2006/relationships/hyperlink" Target="http://www.cocktailviaggi.it/htm/olanda/PDF/OLANDA-TourBicicletta.pdf" TargetMode="External" /><Relationship Id="rId7" Type="http://schemas.openxmlformats.org/officeDocument/2006/relationships/hyperlink" Target="http://www.cocktailviaggi.it/offerte_file/OLANDA-BELGIO-Auto.pdf"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guide.supereva.com/olanda/interventi/2005/10/229317.shtml"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V192"/>
  <sheetViews>
    <sheetView tabSelected="1" workbookViewId="0" topLeftCell="A91">
      <selection activeCell="B115" sqref="B115"/>
    </sheetView>
  </sheetViews>
  <sheetFormatPr defaultColWidth="9.140625" defaultRowHeight="12.75"/>
  <cols>
    <col min="1" max="1" width="3.8515625" style="0" customWidth="1"/>
    <col min="2" max="2" width="9.00390625" style="0" customWidth="1"/>
    <col min="3" max="3" width="8.28125" style="0" customWidth="1"/>
    <col min="4" max="4" width="6.8515625" style="0" customWidth="1"/>
    <col min="5" max="5" width="5.28125" style="0" customWidth="1"/>
    <col min="6" max="6" width="6.57421875" style="0" customWidth="1"/>
    <col min="7" max="7" width="8.140625" style="0" customWidth="1"/>
    <col min="8" max="10" width="8.7109375" style="0" customWidth="1"/>
    <col min="11" max="11" width="8.00390625" style="0" customWidth="1"/>
    <col min="12" max="12" width="11.421875" style="0" customWidth="1"/>
    <col min="13" max="13" width="9.00390625" style="0" customWidth="1"/>
    <col min="14" max="14" width="8.7109375" style="0" customWidth="1"/>
    <col min="15" max="15" width="6.421875" style="0" customWidth="1"/>
    <col min="16" max="16" width="12.57421875" style="0" bestFit="1" customWidth="1"/>
  </cols>
  <sheetData>
    <row r="2" spans="2:10" ht="45">
      <c r="B2" s="16" t="s">
        <v>128</v>
      </c>
      <c r="C2" s="2" t="s">
        <v>153</v>
      </c>
      <c r="D2" s="16"/>
      <c r="E2" s="77" t="s">
        <v>142</v>
      </c>
      <c r="G2" s="28" t="s">
        <v>214</v>
      </c>
      <c r="H2" s="77" t="s">
        <v>378</v>
      </c>
      <c r="I2" s="28"/>
      <c r="J2" s="9" t="s">
        <v>201</v>
      </c>
    </row>
    <row r="3" ht="7.5" customHeight="1"/>
    <row r="4" spans="2:10" ht="22.5">
      <c r="B4" s="80" t="s">
        <v>602</v>
      </c>
      <c r="C4" t="s">
        <v>538</v>
      </c>
      <c r="D4" s="80"/>
      <c r="E4">
        <v>8</v>
      </c>
      <c r="G4">
        <v>4</v>
      </c>
      <c r="H4">
        <v>30</v>
      </c>
      <c r="J4" s="81">
        <f>SUM(E4*H4*G4)</f>
        <v>960</v>
      </c>
    </row>
    <row r="5" spans="2:10" ht="12.75">
      <c r="B5" s="80" t="s">
        <v>603</v>
      </c>
      <c r="C5" t="s">
        <v>605</v>
      </c>
      <c r="D5" s="80"/>
      <c r="E5">
        <v>8</v>
      </c>
      <c r="G5">
        <v>4</v>
      </c>
      <c r="H5">
        <v>8</v>
      </c>
      <c r="J5" s="81">
        <f>SUM(E5*H5*G5)</f>
        <v>256</v>
      </c>
    </row>
    <row r="6" spans="4:10" ht="12.75">
      <c r="D6" s="80"/>
      <c r="E6">
        <v>8</v>
      </c>
      <c r="J6" s="81">
        <f>SUM(E6*H6*G6)</f>
        <v>0</v>
      </c>
    </row>
    <row r="7" spans="2:10" ht="78.75">
      <c r="B7" s="80" t="s">
        <v>604</v>
      </c>
      <c r="C7" t="s">
        <v>606</v>
      </c>
      <c r="D7" s="80"/>
      <c r="E7">
        <v>8</v>
      </c>
      <c r="G7">
        <v>4</v>
      </c>
      <c r="H7">
        <v>5</v>
      </c>
      <c r="J7" s="81">
        <f>SUM(E7*H7*G7)</f>
        <v>160</v>
      </c>
    </row>
    <row r="8" ht="12.75">
      <c r="J8" s="81"/>
    </row>
    <row r="9" spans="2:10" ht="48.75">
      <c r="B9" s="67" t="s">
        <v>36</v>
      </c>
      <c r="D9" s="67"/>
      <c r="E9">
        <v>8</v>
      </c>
      <c r="G9">
        <v>4</v>
      </c>
      <c r="H9" s="10">
        <f>SUM(J9/G9/E9)</f>
        <v>43</v>
      </c>
      <c r="J9" s="82">
        <f>SUM(J4:J7)</f>
        <v>1376</v>
      </c>
    </row>
    <row r="12" spans="2:14" ht="12.75">
      <c r="B12" s="84" t="s">
        <v>351</v>
      </c>
      <c r="D12" s="84"/>
      <c r="E12" s="85"/>
      <c r="G12" s="42"/>
      <c r="H12" s="42"/>
      <c r="I12" s="42"/>
      <c r="J12" s="85"/>
      <c r="K12" s="85"/>
      <c r="L12" s="85"/>
      <c r="M12" s="85"/>
      <c r="N12" s="86"/>
    </row>
    <row r="13" spans="2:14" ht="12.75">
      <c r="B13" s="41"/>
      <c r="C13" t="s">
        <v>159</v>
      </c>
      <c r="D13" s="41"/>
      <c r="E13" s="85">
        <v>3</v>
      </c>
      <c r="G13">
        <v>4</v>
      </c>
      <c r="H13" s="85">
        <v>6</v>
      </c>
      <c r="J13" s="81">
        <f>SUM(G13*H13)</f>
        <v>24</v>
      </c>
      <c r="K13" s="85"/>
      <c r="L13" s="85"/>
      <c r="M13" s="85"/>
      <c r="N13" s="85"/>
    </row>
    <row r="14" spans="2:14" ht="57.75">
      <c r="B14" s="49" t="s">
        <v>109</v>
      </c>
      <c r="D14" s="49"/>
      <c r="E14" s="85">
        <v>24</v>
      </c>
      <c r="G14">
        <v>4</v>
      </c>
      <c r="H14" s="85">
        <v>8.5</v>
      </c>
      <c r="J14" s="81">
        <f>SUM(G14*H14)</f>
        <v>34</v>
      </c>
      <c r="K14" s="85"/>
      <c r="L14" s="85"/>
      <c r="M14" s="85"/>
      <c r="N14" s="85"/>
    </row>
    <row r="15" spans="2:14" ht="12.75">
      <c r="B15" s="85"/>
      <c r="C15" s="85"/>
      <c r="D15" s="85"/>
      <c r="E15" s="85"/>
      <c r="F15" s="85"/>
      <c r="G15" s="85"/>
      <c r="H15" s="85"/>
      <c r="I15" s="85"/>
      <c r="J15" s="85"/>
      <c r="K15" s="85"/>
      <c r="L15" s="85"/>
      <c r="M15" s="85"/>
      <c r="N15" s="85"/>
    </row>
    <row r="16" spans="2:4" ht="12.75">
      <c r="B16" s="83"/>
      <c r="C16" s="83"/>
      <c r="D16" s="83"/>
    </row>
    <row r="17" ht="12.75">
      <c r="B17" t="s">
        <v>110</v>
      </c>
    </row>
    <row r="18" ht="12.75">
      <c r="B18" t="s">
        <v>111</v>
      </c>
    </row>
    <row r="20" ht="12.75">
      <c r="B20" s="10" t="s">
        <v>124</v>
      </c>
    </row>
    <row r="21" spans="2:5" ht="12.75">
      <c r="B21" s="2" t="s">
        <v>123</v>
      </c>
      <c r="D21">
        <v>4</v>
      </c>
      <c r="E21" t="s">
        <v>125</v>
      </c>
    </row>
    <row r="22" spans="2:4" ht="12.75">
      <c r="B22" s="2" t="s">
        <v>130</v>
      </c>
      <c r="C22" s="7" t="s">
        <v>116</v>
      </c>
      <c r="D22">
        <f>SUM(Voli!E57)</f>
        <v>208</v>
      </c>
    </row>
    <row r="23" spans="2:3" ht="12.75">
      <c r="B23" s="2" t="s">
        <v>126</v>
      </c>
      <c r="C23" s="7"/>
    </row>
    <row r="24" spans="2:3" ht="12.75">
      <c r="B24" s="2" t="s">
        <v>127</v>
      </c>
      <c r="C24" s="7"/>
    </row>
    <row r="25" spans="2:3" ht="12.75">
      <c r="B25" s="2" t="s">
        <v>328</v>
      </c>
      <c r="C25" s="7"/>
    </row>
    <row r="26" spans="2:3" ht="12.75">
      <c r="B26" s="89" t="s">
        <v>129</v>
      </c>
      <c r="C26" s="7"/>
    </row>
    <row r="27" spans="2:11" ht="12.75">
      <c r="B27" s="89" t="s">
        <v>196</v>
      </c>
      <c r="C27" s="7"/>
      <c r="K27">
        <v>43</v>
      </c>
    </row>
    <row r="28" spans="2:3" ht="12.75">
      <c r="B28" s="91" t="s">
        <v>481</v>
      </c>
      <c r="C28" s="7"/>
    </row>
    <row r="29" spans="2:3" ht="12.75">
      <c r="B29" s="91" t="s">
        <v>490</v>
      </c>
      <c r="C29" s="7"/>
    </row>
    <row r="30" spans="2:3" ht="12.75">
      <c r="B30" s="91"/>
      <c r="C30" s="7"/>
    </row>
    <row r="31" spans="2:3" ht="12.75">
      <c r="B31" s="153" t="s">
        <v>489</v>
      </c>
      <c r="C31" s="7"/>
    </row>
    <row r="32" spans="2:4" ht="12.75">
      <c r="B32" s="89" t="s">
        <v>353</v>
      </c>
      <c r="C32" s="7"/>
      <c r="D32" t="s">
        <v>485</v>
      </c>
    </row>
    <row r="33" spans="2:4" ht="12.75">
      <c r="B33" s="89" t="s">
        <v>354</v>
      </c>
      <c r="C33" s="7"/>
      <c r="D33" t="s">
        <v>486</v>
      </c>
    </row>
    <row r="34" spans="2:3" ht="12.75">
      <c r="B34" s="89" t="s">
        <v>39</v>
      </c>
      <c r="C34" s="7" t="s">
        <v>483</v>
      </c>
    </row>
    <row r="35" spans="2:3" ht="12.75">
      <c r="B35" s="89" t="s">
        <v>352</v>
      </c>
      <c r="C35" s="7" t="s">
        <v>321</v>
      </c>
    </row>
    <row r="36" spans="2:5" ht="12.75">
      <c r="B36" s="154" t="s">
        <v>482</v>
      </c>
      <c r="C36" s="7"/>
      <c r="E36" t="s">
        <v>484</v>
      </c>
    </row>
    <row r="37" spans="2:4" ht="12.75">
      <c r="B37" s="89" t="s">
        <v>356</v>
      </c>
      <c r="C37" s="7"/>
      <c r="D37" t="s">
        <v>172</v>
      </c>
    </row>
    <row r="38" spans="2:4" ht="12.75">
      <c r="B38" s="155" t="s">
        <v>357</v>
      </c>
      <c r="C38" s="7"/>
      <c r="D38" t="s">
        <v>487</v>
      </c>
    </row>
    <row r="39" spans="2:4" ht="12.75">
      <c r="B39" s="89" t="s">
        <v>355</v>
      </c>
      <c r="C39" s="7"/>
      <c r="D39" t="s">
        <v>488</v>
      </c>
    </row>
    <row r="40" spans="2:3" ht="12.75">
      <c r="B40" s="91" t="s">
        <v>329</v>
      </c>
      <c r="C40" s="7"/>
    </row>
    <row r="41" spans="2:3" ht="12.75">
      <c r="B41" s="80"/>
      <c r="C41" s="7"/>
    </row>
    <row r="42" spans="1:10" ht="45">
      <c r="A42" s="2"/>
      <c r="B42" s="106" t="s">
        <v>353</v>
      </c>
      <c r="C42" s="106" t="s">
        <v>354</v>
      </c>
      <c r="D42" s="105" t="s">
        <v>39</v>
      </c>
      <c r="E42" s="105" t="s">
        <v>352</v>
      </c>
      <c r="F42" s="107" t="s">
        <v>142</v>
      </c>
      <c r="G42" s="131" t="s">
        <v>452</v>
      </c>
      <c r="H42" s="107" t="s">
        <v>356</v>
      </c>
      <c r="I42" s="127" t="s">
        <v>357</v>
      </c>
      <c r="J42" s="107" t="s">
        <v>355</v>
      </c>
    </row>
    <row r="43" spans="1:10" ht="15" customHeight="1">
      <c r="A43" s="167" t="s">
        <v>451</v>
      </c>
      <c r="B43" s="111" t="s">
        <v>563</v>
      </c>
      <c r="C43" s="114" t="s">
        <v>447</v>
      </c>
      <c r="D43" s="100"/>
      <c r="E43" s="101"/>
      <c r="F43" s="101"/>
      <c r="G43" s="102"/>
      <c r="H43" s="101"/>
      <c r="I43" s="103"/>
      <c r="J43" s="104"/>
    </row>
    <row r="44" spans="1:10" ht="12.75" customHeight="1">
      <c r="A44" s="167"/>
      <c r="B44" s="94">
        <f>SUM('3g Ol'!F19)</f>
        <v>53</v>
      </c>
      <c r="C44" s="94">
        <f>SUM('Ricet AMS Ol'!F57)</f>
        <v>34</v>
      </c>
      <c r="D44" s="113" t="s">
        <v>443</v>
      </c>
      <c r="E44" s="129" t="s">
        <v>1</v>
      </c>
      <c r="F44" s="136">
        <v>3</v>
      </c>
      <c r="G44" s="132">
        <f>SUM(C44*F44*4+B44*4)+208*4</f>
        <v>1452</v>
      </c>
      <c r="H44" s="93">
        <f>SUM(K27)</f>
        <v>43</v>
      </c>
      <c r="I44" s="97">
        <f>SUM(H44*F44*D$21)+G44</f>
        <v>1968</v>
      </c>
      <c r="J44" s="98">
        <f>SUM(I44/D$21/F44)</f>
        <v>164</v>
      </c>
    </row>
    <row r="45" spans="1:10" ht="12.75" customHeight="1">
      <c r="A45" s="167"/>
      <c r="B45" s="111" t="s">
        <v>563</v>
      </c>
      <c r="C45" s="114" t="s">
        <v>132</v>
      </c>
      <c r="D45" s="92"/>
      <c r="E45" s="93"/>
      <c r="F45" s="93"/>
      <c r="G45" s="108"/>
      <c r="H45" s="93"/>
      <c r="I45" s="97"/>
      <c r="J45" s="98"/>
    </row>
    <row r="46" spans="1:10" ht="12.75" customHeight="1">
      <c r="A46" s="167"/>
      <c r="B46" s="94">
        <f>SUM('3g Ol'!F19)</f>
        <v>53</v>
      </c>
      <c r="C46" s="94">
        <f>SUM('Ricet AMS Ol'!F7)</f>
        <v>45</v>
      </c>
      <c r="D46" s="113" t="s">
        <v>135</v>
      </c>
      <c r="E46" s="129" t="s">
        <v>1</v>
      </c>
      <c r="F46" s="136">
        <v>3</v>
      </c>
      <c r="G46" s="132">
        <f>SUM(C46*F46*4+B46*4)+208*4</f>
        <v>1584</v>
      </c>
      <c r="H46" s="93">
        <f>SUM(K27)</f>
        <v>43</v>
      </c>
      <c r="I46" s="97">
        <f>SUM(H46*F46*D$21)+G46</f>
        <v>2100</v>
      </c>
      <c r="J46" s="98">
        <f>SUM(I46/D$21/F46)</f>
        <v>175</v>
      </c>
    </row>
    <row r="47" spans="1:10" ht="12.75" customHeight="1">
      <c r="A47" s="167"/>
      <c r="B47" s="111" t="s">
        <v>563</v>
      </c>
      <c r="C47" s="114" t="s">
        <v>133</v>
      </c>
      <c r="D47" s="93"/>
      <c r="E47" s="93"/>
      <c r="F47" s="93"/>
      <c r="G47" s="133"/>
      <c r="H47" s="93"/>
      <c r="I47" s="94"/>
      <c r="J47" s="93"/>
    </row>
    <row r="48" spans="1:22" ht="12.75" customHeight="1">
      <c r="A48" s="167"/>
      <c r="B48" s="94">
        <f>SUM('3g Ol'!F19)</f>
        <v>53</v>
      </c>
      <c r="C48" s="94">
        <f>SUM('Ricet AMS Ol'!F34)</f>
        <v>51.75</v>
      </c>
      <c r="D48" s="113" t="s">
        <v>136</v>
      </c>
      <c r="E48" s="129" t="s">
        <v>1</v>
      </c>
      <c r="F48" s="136">
        <v>3</v>
      </c>
      <c r="G48" s="132">
        <f>SUM(C48*F48*4+B48*4)+208*4</f>
        <v>1665</v>
      </c>
      <c r="H48" s="93">
        <f>SUM(K27)</f>
        <v>43</v>
      </c>
      <c r="I48" s="97">
        <f>SUM(H48*F48*D$21)+G48</f>
        <v>2181</v>
      </c>
      <c r="J48" s="98">
        <f>SUM(I48/D$21/F48)</f>
        <v>181.75</v>
      </c>
      <c r="M48" s="90"/>
      <c r="U48" s="81">
        <v>2181</v>
      </c>
      <c r="V48" s="81">
        <v>545.25</v>
      </c>
    </row>
    <row r="49" spans="1:13" ht="12.75" customHeight="1">
      <c r="A49" s="167"/>
      <c r="B49" s="111" t="s">
        <v>563</v>
      </c>
      <c r="C49" s="114" t="s">
        <v>134</v>
      </c>
      <c r="D49" s="99"/>
      <c r="E49" s="93"/>
      <c r="F49" s="93"/>
      <c r="G49" s="134"/>
      <c r="H49" s="93"/>
      <c r="I49" s="94"/>
      <c r="J49" s="93"/>
      <c r="M49" s="81"/>
    </row>
    <row r="50" spans="1:13" ht="12.75" customHeight="1">
      <c r="A50" s="167"/>
      <c r="B50" s="94">
        <f>SUM('3g Ol'!F19)</f>
        <v>53</v>
      </c>
      <c r="C50" s="94">
        <f>SUM('Ricet AMS Ol'!F43)</f>
        <v>75</v>
      </c>
      <c r="D50" s="113" t="s">
        <v>137</v>
      </c>
      <c r="E50" s="129" t="s">
        <v>1</v>
      </c>
      <c r="F50" s="136">
        <v>3</v>
      </c>
      <c r="G50" s="132">
        <f>SUM(C50*F50*4+B50*4)+208*4</f>
        <v>1944</v>
      </c>
      <c r="H50" s="93">
        <f>SUM(K27)</f>
        <v>43</v>
      </c>
      <c r="I50" s="97">
        <f>SUM(H50*F50*D$21)+G50</f>
        <v>2460</v>
      </c>
      <c r="J50" s="98">
        <f>SUM(I50/D$21/F50)</f>
        <v>205</v>
      </c>
      <c r="M50" s="81"/>
    </row>
    <row r="51" spans="1:13" ht="12.75" customHeight="1">
      <c r="A51" s="167"/>
      <c r="B51" s="94"/>
      <c r="C51" s="95"/>
      <c r="D51" s="99"/>
      <c r="E51" s="93"/>
      <c r="F51" s="93"/>
      <c r="G51" s="134"/>
      <c r="H51" s="93"/>
      <c r="I51" s="94"/>
      <c r="J51" s="93"/>
      <c r="M51" s="81"/>
    </row>
    <row r="52" spans="1:13" ht="12.75" customHeight="1">
      <c r="A52" s="167"/>
      <c r="B52" s="94"/>
      <c r="C52" s="95"/>
      <c r="D52" s="99"/>
      <c r="E52" s="112" t="s">
        <v>116</v>
      </c>
      <c r="F52" s="93"/>
      <c r="G52" s="109"/>
      <c r="H52" s="93"/>
      <c r="I52" s="94"/>
      <c r="J52" s="93"/>
      <c r="M52" s="81"/>
    </row>
    <row r="53" spans="1:13" ht="12.75" customHeight="1">
      <c r="A53" s="167"/>
      <c r="B53" s="94">
        <f>SUM(Voli!E57)</f>
        <v>208</v>
      </c>
      <c r="C53" s="95"/>
      <c r="D53" s="99"/>
      <c r="E53" s="136" t="s">
        <v>445</v>
      </c>
      <c r="F53" s="93"/>
      <c r="G53" s="115">
        <f>D$22*D$21</f>
        <v>832</v>
      </c>
      <c r="H53" s="93"/>
      <c r="I53" s="94"/>
      <c r="J53" s="93"/>
      <c r="M53" s="81"/>
    </row>
    <row r="54" spans="1:13" ht="12.75" customHeight="1">
      <c r="A54" s="167"/>
      <c r="B54" s="94"/>
      <c r="C54" s="137"/>
      <c r="D54" s="99"/>
      <c r="E54" s="136"/>
      <c r="F54" s="93"/>
      <c r="G54" s="115"/>
      <c r="H54" s="93"/>
      <c r="I54" s="94"/>
      <c r="J54" s="93"/>
      <c r="M54" s="81"/>
    </row>
    <row r="55" spans="1:22" ht="12.75" customHeight="1">
      <c r="A55" s="167"/>
      <c r="B55" s="111" t="s">
        <v>444</v>
      </c>
      <c r="C55" s="114" t="s">
        <v>132</v>
      </c>
      <c r="D55" s="99"/>
      <c r="E55" s="93"/>
      <c r="F55" s="93"/>
      <c r="G55" s="109"/>
      <c r="H55" s="93"/>
      <c r="I55" s="94"/>
      <c r="J55" s="93"/>
      <c r="U55" s="81">
        <v>1432</v>
      </c>
      <c r="V55" s="81">
        <v>358</v>
      </c>
    </row>
    <row r="56" spans="1:10" ht="12.75" customHeight="1">
      <c r="A56" s="167"/>
      <c r="B56" s="143">
        <f>SUM('½ g AMS Mus'!D12)</f>
        <v>26.5</v>
      </c>
      <c r="C56" s="94">
        <f>SUM('Ricet AMS Ol'!F7)</f>
        <v>45</v>
      </c>
      <c r="D56" s="113" t="s">
        <v>442</v>
      </c>
      <c r="E56" s="129" t="s">
        <v>1</v>
      </c>
      <c r="F56" s="93">
        <v>1</v>
      </c>
      <c r="G56" s="96">
        <f>SUM((B56+C56)*F56)*D$21</f>
        <v>286</v>
      </c>
      <c r="H56" s="93">
        <f>43+2+2</f>
        <v>47</v>
      </c>
      <c r="I56" s="97"/>
      <c r="J56" s="98"/>
    </row>
    <row r="57" spans="1:10" ht="12.75" customHeight="1">
      <c r="A57" s="167"/>
      <c r="B57" s="111" t="s">
        <v>448</v>
      </c>
      <c r="C57" s="114" t="s">
        <v>132</v>
      </c>
      <c r="D57" s="110"/>
      <c r="E57" s="93"/>
      <c r="F57" s="93"/>
      <c r="G57" s="94"/>
      <c r="H57" s="93"/>
      <c r="I57" s="94"/>
      <c r="J57" s="93"/>
    </row>
    <row r="58" spans="1:10" ht="12.75" customHeight="1">
      <c r="A58" s="167"/>
      <c r="B58" s="143">
        <f>SUM('½ g.ta AMS Tour Pi'!F9)+SUM('½ g.ta AMS Tour Pi'!F13)</f>
        <v>36.5</v>
      </c>
      <c r="C58" s="94">
        <f>SUM('Ricet AMS Ol'!F7)</f>
        <v>45</v>
      </c>
      <c r="D58" s="113" t="s">
        <v>442</v>
      </c>
      <c r="E58" s="129" t="s">
        <v>1</v>
      </c>
      <c r="F58" s="93">
        <v>1</v>
      </c>
      <c r="G58" s="96">
        <f>SUM((B58+C58)*F58)*D$21</f>
        <v>326</v>
      </c>
      <c r="H58" s="93">
        <f>43+2+2+2</f>
        <v>49</v>
      </c>
      <c r="I58" s="97"/>
      <c r="J58" s="98"/>
    </row>
    <row r="59" spans="1:10" ht="12.75" customHeight="1">
      <c r="A59" s="167"/>
      <c r="B59" s="111" t="s">
        <v>449</v>
      </c>
      <c r="C59" s="114" t="s">
        <v>132</v>
      </c>
      <c r="D59" s="99"/>
      <c r="E59" s="93"/>
      <c r="F59" s="93"/>
      <c r="G59" s="94"/>
      <c r="H59" s="93"/>
      <c r="I59" s="94"/>
      <c r="J59" s="93"/>
    </row>
    <row r="60" spans="1:10" ht="12.75" customHeight="1">
      <c r="A60" s="167"/>
      <c r="B60" s="143">
        <f>SUM('½ g.ta AMS Tour Ba'!F11)+('½ g.ta AMS Tour Ba'!F17)</f>
        <v>56.5</v>
      </c>
      <c r="C60" s="94">
        <f>SUM('Ricet AMS Ol'!F7)</f>
        <v>45</v>
      </c>
      <c r="D60" s="113" t="s">
        <v>442</v>
      </c>
      <c r="E60" s="129" t="s">
        <v>1</v>
      </c>
      <c r="F60" s="93">
        <v>1</v>
      </c>
      <c r="G60" s="96">
        <f>SUM((B60+C60)*F60)*D$21</f>
        <v>406</v>
      </c>
      <c r="H60" s="93">
        <f>43+2+2+2</f>
        <v>49</v>
      </c>
      <c r="I60" s="97"/>
      <c r="J60" s="93"/>
    </row>
    <row r="61" spans="1:10" ht="12.75" customHeight="1">
      <c r="A61" s="167"/>
      <c r="B61" s="94"/>
      <c r="C61" s="94"/>
      <c r="D61" s="99"/>
      <c r="E61" s="93"/>
      <c r="F61" s="93"/>
      <c r="G61" s="94"/>
      <c r="H61" s="93"/>
      <c r="I61" s="94"/>
      <c r="J61" s="93"/>
    </row>
    <row r="62" spans="1:10" ht="12.75" customHeight="1">
      <c r="A62" s="167"/>
      <c r="B62" s="94"/>
      <c r="C62" s="94"/>
      <c r="D62" s="99"/>
      <c r="E62" s="93"/>
      <c r="F62" s="136">
        <f>SUM(F56:F60)</f>
        <v>3</v>
      </c>
      <c r="G62" s="135">
        <f>SUM(G53:G60)</f>
        <v>1850</v>
      </c>
      <c r="H62" s="93">
        <f>SUM(H56:H60)</f>
        <v>145</v>
      </c>
      <c r="I62" s="97">
        <f>SUM(G62+H62*D$21)</f>
        <v>2430</v>
      </c>
      <c r="J62" s="98">
        <f>SUM(I62/D$21/F62)</f>
        <v>202.5</v>
      </c>
    </row>
    <row r="63" spans="1:10" ht="12.75" customHeight="1">
      <c r="A63" s="167"/>
      <c r="B63" s="94"/>
      <c r="C63" s="126"/>
      <c r="D63" s="99"/>
      <c r="E63" s="93"/>
      <c r="F63" s="93"/>
      <c r="G63" s="116"/>
      <c r="H63" s="93"/>
      <c r="I63" s="97"/>
      <c r="J63" s="98"/>
    </row>
    <row r="64" spans="1:10" ht="12.75" customHeight="1">
      <c r="A64" s="167"/>
      <c r="B64" s="111" t="s">
        <v>159</v>
      </c>
      <c r="C64" s="114" t="s">
        <v>447</v>
      </c>
      <c r="D64" s="99"/>
      <c r="E64" s="93"/>
      <c r="F64" s="93"/>
      <c r="G64" s="94"/>
      <c r="H64" s="93"/>
      <c r="I64" s="94"/>
      <c r="J64" s="93"/>
    </row>
    <row r="65" spans="1:10" ht="12.75" customHeight="1">
      <c r="A65" s="167"/>
      <c r="B65" s="130">
        <f>SUM(J13)</f>
        <v>24</v>
      </c>
      <c r="C65" s="94">
        <f>SUM('Ricet AMS Ol'!F57)</f>
        <v>34</v>
      </c>
      <c r="D65" s="113" t="s">
        <v>3</v>
      </c>
      <c r="E65" s="129" t="s">
        <v>1</v>
      </c>
      <c r="F65" s="136">
        <v>3</v>
      </c>
      <c r="G65" s="132">
        <f>SUM((B65+C65)*F65)*D$21+D$22*D$21</f>
        <v>1528</v>
      </c>
      <c r="H65" s="93">
        <f>43+3</f>
        <v>46</v>
      </c>
      <c r="I65" s="97">
        <f>SUM(H65*F65*D$21)+G65</f>
        <v>2080</v>
      </c>
      <c r="J65" s="98">
        <f>SUM(I65/D$21/F65)</f>
        <v>173.33333333333334</v>
      </c>
    </row>
    <row r="66" spans="1:10" ht="12.75" customHeight="1">
      <c r="A66" s="167"/>
      <c r="B66" s="130"/>
      <c r="C66" s="94"/>
      <c r="D66" s="113"/>
      <c r="E66" s="129"/>
      <c r="F66" s="136"/>
      <c r="G66" s="132"/>
      <c r="H66" s="93"/>
      <c r="I66" s="97"/>
      <c r="J66" s="98"/>
    </row>
    <row r="67" spans="1:10" ht="12.75" customHeight="1">
      <c r="A67" s="167"/>
      <c r="B67" s="94"/>
      <c r="C67" s="94"/>
      <c r="D67" s="113"/>
      <c r="E67" s="129"/>
      <c r="F67" s="93"/>
      <c r="G67" s="94"/>
      <c r="H67" s="93"/>
      <c r="I67" s="94"/>
      <c r="J67" s="93"/>
    </row>
    <row r="68" spans="1:10" ht="12.75" customHeight="1">
      <c r="A68" s="167"/>
      <c r="B68" s="111" t="s">
        <v>2</v>
      </c>
      <c r="C68" s="114" t="s">
        <v>132</v>
      </c>
      <c r="D68" s="99"/>
      <c r="E68" s="93"/>
      <c r="F68" s="93"/>
      <c r="G68" s="116"/>
      <c r="H68" s="93"/>
      <c r="I68" s="97"/>
      <c r="J68" s="98"/>
    </row>
    <row r="69" spans="1:10" ht="12.75" customHeight="1">
      <c r="A69" s="167"/>
      <c r="B69" s="94">
        <f>SUM('½ g AMS Mus'!D4)+('½ g AMS Mus'!D6)</f>
        <v>23</v>
      </c>
      <c r="C69" s="94">
        <f>SUM('Ricet AMS Ol'!F7)</f>
        <v>45</v>
      </c>
      <c r="D69" s="113" t="s">
        <v>450</v>
      </c>
      <c r="E69" s="129" t="s">
        <v>1</v>
      </c>
      <c r="F69" s="93">
        <v>1</v>
      </c>
      <c r="G69" s="96">
        <f>SUM((B69+C69)*F69)*D$21</f>
        <v>272</v>
      </c>
      <c r="H69" s="93">
        <f>43+2+2</f>
        <v>47</v>
      </c>
      <c r="I69" s="97"/>
      <c r="J69" s="98"/>
    </row>
    <row r="70" spans="1:10" ht="12.75" customHeight="1">
      <c r="A70" s="167"/>
      <c r="B70" s="111" t="s">
        <v>166</v>
      </c>
      <c r="C70" s="114" t="s">
        <v>132</v>
      </c>
      <c r="D70" s="110"/>
      <c r="E70" s="93"/>
      <c r="F70" s="93"/>
      <c r="G70" s="94"/>
      <c r="H70" s="93"/>
      <c r="I70" s="94"/>
      <c r="J70" s="93"/>
    </row>
    <row r="71" spans="1:10" ht="12.75" customHeight="1">
      <c r="A71" s="167"/>
      <c r="B71" s="94">
        <f>SUM('½ g.ta AMS Tour Pi'!F11+'½ g.ta AMS Tour Ba'!F17)</f>
        <v>56</v>
      </c>
      <c r="C71" s="94">
        <f>SUM('Ricet AMS Ol'!F7)</f>
        <v>45</v>
      </c>
      <c r="D71" s="113" t="s">
        <v>450</v>
      </c>
      <c r="E71" s="129" t="s">
        <v>1</v>
      </c>
      <c r="F71" s="93">
        <v>1</v>
      </c>
      <c r="G71" s="96">
        <f>SUM((B71+C71)*F71)*D$21</f>
        <v>404</v>
      </c>
      <c r="H71" s="93">
        <f>43+2+2+2</f>
        <v>49</v>
      </c>
      <c r="I71" s="97"/>
      <c r="J71" s="98"/>
    </row>
    <row r="72" spans="1:10" ht="12.75" customHeight="1">
      <c r="A72" s="167"/>
      <c r="B72" s="111" t="s">
        <v>539</v>
      </c>
      <c r="C72" s="114" t="s">
        <v>132</v>
      </c>
      <c r="D72" s="99"/>
      <c r="E72" s="93"/>
      <c r="F72" s="93"/>
      <c r="G72" s="94"/>
      <c r="H72" s="93"/>
      <c r="I72" s="94"/>
      <c r="J72" s="93"/>
    </row>
    <row r="73" spans="1:10" ht="12.75" customHeight="1">
      <c r="A73" s="167"/>
      <c r="B73" s="94">
        <f>SUM('1g Ol'!F5)</f>
        <v>17</v>
      </c>
      <c r="C73" s="94">
        <f>SUM('Ricet AMS Ol'!F7)</f>
        <v>45</v>
      </c>
      <c r="D73" s="113" t="s">
        <v>450</v>
      </c>
      <c r="E73" s="129" t="s">
        <v>1</v>
      </c>
      <c r="F73" s="93">
        <v>1</v>
      </c>
      <c r="G73" s="96">
        <f>SUM((B73+C73)*F73)*D$21</f>
        <v>248</v>
      </c>
      <c r="H73" s="93">
        <f>43+2+2+2</f>
        <v>49</v>
      </c>
      <c r="I73" s="97"/>
      <c r="J73" s="93"/>
    </row>
    <row r="74" spans="1:10" ht="12.75" customHeight="1">
      <c r="A74" s="167"/>
      <c r="B74" s="94"/>
      <c r="C74" s="94"/>
      <c r="D74" s="99"/>
      <c r="E74" s="93"/>
      <c r="F74" s="93"/>
      <c r="G74" s="94"/>
      <c r="H74" s="93"/>
      <c r="I74" s="94"/>
      <c r="J74" s="93"/>
    </row>
    <row r="75" spans="1:10" ht="12.75" customHeight="1">
      <c r="A75" s="167"/>
      <c r="B75" s="94"/>
      <c r="C75" s="94"/>
      <c r="D75" s="99"/>
      <c r="E75" s="93"/>
      <c r="F75" s="136">
        <f>SUM(F69:F73)</f>
        <v>3</v>
      </c>
      <c r="G75" s="135">
        <f>SUM(G53+G69+G71+G73)</f>
        <v>1756</v>
      </c>
      <c r="H75" s="93">
        <f>SUM(H69:H73)</f>
        <v>145</v>
      </c>
      <c r="I75" s="97">
        <f>SUM(G75+H75*D$21)</f>
        <v>2336</v>
      </c>
      <c r="J75" s="98">
        <f>SUM(I75/D$21/F75)</f>
        <v>194.66666666666666</v>
      </c>
    </row>
    <row r="76" spans="2:10" ht="12.75">
      <c r="B76" s="122"/>
      <c r="C76" s="122"/>
      <c r="D76" s="121"/>
      <c r="E76" s="122"/>
      <c r="F76" s="122"/>
      <c r="G76" s="123"/>
      <c r="H76" s="122"/>
      <c r="I76" s="124"/>
      <c r="J76" s="125"/>
    </row>
    <row r="77" spans="2:10" ht="45">
      <c r="B77" s="118" t="s">
        <v>353</v>
      </c>
      <c r="C77" s="118" t="s">
        <v>354</v>
      </c>
      <c r="D77" s="117" t="s">
        <v>39</v>
      </c>
      <c r="E77" s="117" t="s">
        <v>352</v>
      </c>
      <c r="F77" s="119" t="s">
        <v>142</v>
      </c>
      <c r="G77" s="131" t="s">
        <v>446</v>
      </c>
      <c r="H77" s="119" t="s">
        <v>356</v>
      </c>
      <c r="I77" s="120" t="s">
        <v>357</v>
      </c>
      <c r="J77" s="119" t="s">
        <v>355</v>
      </c>
    </row>
    <row r="78" spans="1:10" ht="12.75">
      <c r="A78" s="168" t="s">
        <v>455</v>
      </c>
      <c r="B78" s="94"/>
      <c r="C78" s="94"/>
      <c r="D78" s="99"/>
      <c r="E78" s="93"/>
      <c r="F78" s="93"/>
      <c r="G78" s="116"/>
      <c r="H78" s="93"/>
      <c r="I78" s="97"/>
      <c r="J78" s="98"/>
    </row>
    <row r="79" spans="1:10" ht="12.75">
      <c r="A79" s="167"/>
      <c r="B79" s="94"/>
      <c r="C79" s="95"/>
      <c r="D79" s="99"/>
      <c r="E79" s="112" t="s">
        <v>116</v>
      </c>
      <c r="F79" s="93"/>
      <c r="G79" s="109"/>
      <c r="H79" s="93"/>
      <c r="I79" s="94"/>
      <c r="J79" s="93"/>
    </row>
    <row r="80" spans="1:10" ht="12.75">
      <c r="A80" s="167"/>
      <c r="B80" s="94">
        <f>SUM(Voli!E57)</f>
        <v>208</v>
      </c>
      <c r="C80" s="95"/>
      <c r="D80" s="99"/>
      <c r="E80" s="136" t="s">
        <v>445</v>
      </c>
      <c r="F80" s="93"/>
      <c r="G80" s="115">
        <f>D$22*D$21</f>
        <v>832</v>
      </c>
      <c r="H80" s="93"/>
      <c r="I80" s="94"/>
      <c r="J80" s="93"/>
    </row>
    <row r="81" spans="1:10" ht="12.75">
      <c r="A81" s="167"/>
      <c r="B81" s="94"/>
      <c r="C81" s="94"/>
      <c r="D81" s="99"/>
      <c r="E81" s="93"/>
      <c r="F81" s="93"/>
      <c r="G81" s="116"/>
      <c r="H81" s="93"/>
      <c r="I81" s="97"/>
      <c r="J81" s="98"/>
    </row>
    <row r="82" spans="1:10" ht="12.75">
      <c r="A82" s="167"/>
      <c r="B82" s="111" t="s">
        <v>563</v>
      </c>
      <c r="C82" s="114" t="s">
        <v>132</v>
      </c>
      <c r="D82" s="99"/>
      <c r="E82" s="93"/>
      <c r="F82" s="93"/>
      <c r="G82" s="109"/>
      <c r="H82" s="93"/>
      <c r="I82" s="94"/>
      <c r="J82" s="93"/>
    </row>
    <row r="83" spans="1:10" ht="12.75">
      <c r="A83" s="167"/>
      <c r="B83" s="94">
        <f>SUM('3g Ol'!F19)</f>
        <v>53</v>
      </c>
      <c r="C83" s="94">
        <f>SUM('Ricet AMS Ol'!F7)</f>
        <v>45</v>
      </c>
      <c r="D83" s="113" t="s">
        <v>453</v>
      </c>
      <c r="E83" s="129" t="s">
        <v>1</v>
      </c>
      <c r="F83" s="93">
        <v>1</v>
      </c>
      <c r="G83" s="96">
        <f>SUM((B83+C83)*F83)*D$21</f>
        <v>392</v>
      </c>
      <c r="H83" s="93">
        <f>43</f>
        <v>43</v>
      </c>
      <c r="I83" s="97"/>
      <c r="J83" s="98"/>
    </row>
    <row r="84" spans="1:10" ht="12.75">
      <c r="A84" s="167"/>
      <c r="B84" s="111" t="s">
        <v>563</v>
      </c>
      <c r="C84" s="114" t="s">
        <v>132</v>
      </c>
      <c r="D84" s="110"/>
      <c r="E84" s="93"/>
      <c r="F84" s="93"/>
      <c r="G84" s="94"/>
      <c r="H84" s="93"/>
      <c r="I84" s="94"/>
      <c r="J84" s="93"/>
    </row>
    <row r="85" spans="1:10" ht="12.75">
      <c r="A85" s="167"/>
      <c r="B85" s="94">
        <f>SUM('3g Ol'!F19)</f>
        <v>53</v>
      </c>
      <c r="C85" s="94">
        <f>SUM('Ricet AMS Ol'!F7)</f>
        <v>45</v>
      </c>
      <c r="D85" s="113" t="s">
        <v>453</v>
      </c>
      <c r="E85" s="129" t="s">
        <v>1</v>
      </c>
      <c r="F85" s="93">
        <v>1</v>
      </c>
      <c r="G85" s="96">
        <f>SUM((B85+C85)*F85)*D$21</f>
        <v>392</v>
      </c>
      <c r="H85" s="93">
        <f>43</f>
        <v>43</v>
      </c>
      <c r="I85" s="97"/>
      <c r="J85" s="98"/>
    </row>
    <row r="86" spans="1:10" ht="12.75">
      <c r="A86" s="167"/>
      <c r="B86" s="111" t="s">
        <v>563</v>
      </c>
      <c r="C86" s="114" t="s">
        <v>132</v>
      </c>
      <c r="D86" s="99"/>
      <c r="E86" s="93"/>
      <c r="F86" s="93"/>
      <c r="G86" s="94"/>
      <c r="H86" s="93"/>
      <c r="I86" s="94"/>
      <c r="J86" s="93"/>
    </row>
    <row r="87" spans="1:10" ht="12.75">
      <c r="A87" s="167"/>
      <c r="B87" s="94">
        <f>SUM('3g Ol'!F19)</f>
        <v>53</v>
      </c>
      <c r="C87" s="94">
        <f>SUM('Ricet AMS Ol'!F7)</f>
        <v>45</v>
      </c>
      <c r="D87" s="113" t="s">
        <v>453</v>
      </c>
      <c r="E87" s="129" t="s">
        <v>1</v>
      </c>
      <c r="F87" s="93">
        <v>1</v>
      </c>
      <c r="G87" s="96">
        <f>SUM((B87+C87)*F87)*D$21</f>
        <v>392</v>
      </c>
      <c r="H87" s="93">
        <f>43</f>
        <v>43</v>
      </c>
      <c r="I87" s="97"/>
      <c r="J87" s="93"/>
    </row>
    <row r="88" spans="1:10" ht="12.75">
      <c r="A88" s="167"/>
      <c r="B88" s="111" t="s">
        <v>552</v>
      </c>
      <c r="C88" s="114" t="s">
        <v>132</v>
      </c>
      <c r="D88" s="99"/>
      <c r="E88" s="93"/>
      <c r="F88" s="93"/>
      <c r="G88" s="94"/>
      <c r="H88" s="93"/>
      <c r="I88" s="97"/>
      <c r="J88" s="93"/>
    </row>
    <row r="89" spans="1:10" ht="12.75">
      <c r="A89" s="167"/>
      <c r="B89" s="94">
        <f>SUM('1g Ol'!F20)</f>
        <v>44</v>
      </c>
      <c r="C89" s="94">
        <f>SUM('Ricet AMS Ol'!F7)</f>
        <v>45</v>
      </c>
      <c r="D89" s="113" t="s">
        <v>453</v>
      </c>
      <c r="E89" s="129" t="s">
        <v>456</v>
      </c>
      <c r="F89" s="93">
        <v>1</v>
      </c>
      <c r="G89" s="96">
        <f>SUM((B89+C89)*F89)*D$21</f>
        <v>356</v>
      </c>
      <c r="H89" s="93">
        <f>43+2+2</f>
        <v>47</v>
      </c>
      <c r="I89" s="97"/>
      <c r="J89" s="93"/>
    </row>
    <row r="90" spans="1:10" ht="12.75">
      <c r="A90" s="167"/>
      <c r="B90" s="111" t="s">
        <v>454</v>
      </c>
      <c r="C90" s="114" t="s">
        <v>132</v>
      </c>
      <c r="D90" s="99"/>
      <c r="E90" s="93"/>
      <c r="F90" s="93"/>
      <c r="G90" s="94"/>
      <c r="H90" s="93"/>
      <c r="I90" s="97"/>
      <c r="J90" s="93"/>
    </row>
    <row r="91" spans="1:10" ht="12.75">
      <c r="A91" s="167"/>
      <c r="B91" s="94">
        <f>SUM('½ g AMS Dint'!F5+'½ g AMS Dint'!F6)</f>
        <v>56</v>
      </c>
      <c r="C91" s="94">
        <f>SUM('Ricet AMS Ol'!F7)</f>
        <v>45</v>
      </c>
      <c r="D91" s="113" t="s">
        <v>453</v>
      </c>
      <c r="E91" s="129" t="s">
        <v>456</v>
      </c>
      <c r="F91" s="93">
        <v>1</v>
      </c>
      <c r="G91" s="96">
        <f>SUM((B91+C91)*F91)*D$21</f>
        <v>404</v>
      </c>
      <c r="H91" s="93">
        <f>43+2+2+2</f>
        <v>49</v>
      </c>
      <c r="I91" s="97"/>
      <c r="J91" s="93"/>
    </row>
    <row r="92" spans="1:14" ht="12.75">
      <c r="A92" s="167"/>
      <c r="B92" s="94"/>
      <c r="C92" s="94"/>
      <c r="D92" s="99"/>
      <c r="E92" s="93"/>
      <c r="F92" s="93"/>
      <c r="G92" s="94"/>
      <c r="H92" s="93"/>
      <c r="I92" s="94"/>
      <c r="J92" s="93"/>
      <c r="N92" s="90"/>
    </row>
    <row r="93" spans="1:10" ht="12.75">
      <c r="A93" s="167"/>
      <c r="B93" s="94"/>
      <c r="C93" s="94"/>
      <c r="D93" s="99"/>
      <c r="E93" s="93"/>
      <c r="F93" s="136">
        <f>SUM(F83:F91)</f>
        <v>5</v>
      </c>
      <c r="G93" s="135">
        <f>SUM(G80:G91)</f>
        <v>2768</v>
      </c>
      <c r="H93" s="93">
        <f>SUM(H83:H91)</f>
        <v>225</v>
      </c>
      <c r="I93" s="97">
        <f>SUM(G93+H93*D$21)</f>
        <v>3668</v>
      </c>
      <c r="J93" s="98">
        <f>SUM(I93/D$21/F93)</f>
        <v>183.4</v>
      </c>
    </row>
    <row r="94" ht="12.75">
      <c r="B94" s="15"/>
    </row>
    <row r="95" spans="2:10" ht="45">
      <c r="B95" s="106" t="s">
        <v>353</v>
      </c>
      <c r="C95" s="106" t="s">
        <v>354</v>
      </c>
      <c r="D95" s="105" t="s">
        <v>39</v>
      </c>
      <c r="E95" s="105" t="s">
        <v>352</v>
      </c>
      <c r="F95" s="107" t="s">
        <v>142</v>
      </c>
      <c r="G95" s="131" t="s">
        <v>452</v>
      </c>
      <c r="H95" s="107" t="s">
        <v>356</v>
      </c>
      <c r="I95" s="127" t="s">
        <v>357</v>
      </c>
      <c r="J95" s="107" t="s">
        <v>355</v>
      </c>
    </row>
    <row r="96" spans="1:12" ht="12.75">
      <c r="A96" s="168" t="s">
        <v>460</v>
      </c>
      <c r="B96" s="111" t="s">
        <v>585</v>
      </c>
      <c r="C96" s="114"/>
      <c r="D96" s="100"/>
      <c r="E96" s="101"/>
      <c r="F96" s="101"/>
      <c r="G96" s="102"/>
      <c r="H96" s="101"/>
      <c r="I96" s="103"/>
      <c r="J96" s="104"/>
      <c r="K96" s="169"/>
      <c r="L96" s="170"/>
    </row>
    <row r="97" spans="1:12" ht="12.75">
      <c r="A97" s="167"/>
      <c r="B97" s="94">
        <f>SUM('7-8 g Ol Bi-Ba Aut Hot'!F8)</f>
        <v>105</v>
      </c>
      <c r="C97" s="94">
        <v>0</v>
      </c>
      <c r="D97" s="140" t="s">
        <v>443</v>
      </c>
      <c r="E97" s="138" t="s">
        <v>457</v>
      </c>
      <c r="F97" s="141">
        <v>5</v>
      </c>
      <c r="G97" s="132">
        <f>SUM((B97+C97)*F97)*D$21+D$22*D$21</f>
        <v>2932</v>
      </c>
      <c r="H97" s="138">
        <f>43+30/5+30/5</f>
        <v>55</v>
      </c>
      <c r="I97" s="97">
        <f>SUM(G97+H97)</f>
        <v>2987</v>
      </c>
      <c r="J97" s="139">
        <f>SUM(I97/D$21/F97)</f>
        <v>149.35</v>
      </c>
      <c r="K97" s="169"/>
      <c r="L97" s="170"/>
    </row>
    <row r="98" spans="1:12" ht="12.75">
      <c r="A98" s="167"/>
      <c r="B98" s="111" t="s">
        <v>589</v>
      </c>
      <c r="C98" s="114"/>
      <c r="D98" s="100"/>
      <c r="E98" s="101"/>
      <c r="F98" s="101"/>
      <c r="G98" s="102"/>
      <c r="H98" s="101"/>
      <c r="I98" s="103"/>
      <c r="J98" s="104"/>
      <c r="K98" s="169"/>
      <c r="L98" s="170"/>
    </row>
    <row r="99" spans="1:12" ht="12.75">
      <c r="A99" s="167"/>
      <c r="B99" s="143">
        <f>SUM('7-8 g Ol Bi-Ba Aut Hot'!F14)</f>
        <v>119.8</v>
      </c>
      <c r="C99" s="94">
        <v>0</v>
      </c>
      <c r="D99" s="140" t="s">
        <v>458</v>
      </c>
      <c r="E99" s="138" t="s">
        <v>457</v>
      </c>
      <c r="F99" s="141">
        <v>5</v>
      </c>
      <c r="G99" s="132">
        <f>SUM((B99+C99)*F99)*D$21+D$22*D$21</f>
        <v>3228</v>
      </c>
      <c r="H99" s="138">
        <f>43</f>
        <v>43</v>
      </c>
      <c r="I99" s="97">
        <f>SUM(G99+H99)</f>
        <v>3271</v>
      </c>
      <c r="J99" s="139">
        <f>SUM(I99/D$21/F99)</f>
        <v>163.55</v>
      </c>
      <c r="K99" s="169"/>
      <c r="L99" s="170"/>
    </row>
    <row r="100" ht="12.75">
      <c r="B100" s="15"/>
    </row>
    <row r="101" spans="2:10" ht="45">
      <c r="B101" s="118" t="s">
        <v>353</v>
      </c>
      <c r="C101" s="118" t="s">
        <v>354</v>
      </c>
      <c r="D101" s="117" t="s">
        <v>39</v>
      </c>
      <c r="E101" s="117" t="s">
        <v>352</v>
      </c>
      <c r="F101" s="119" t="s">
        <v>142</v>
      </c>
      <c r="G101" s="131" t="s">
        <v>446</v>
      </c>
      <c r="H101" s="119" t="s">
        <v>356</v>
      </c>
      <c r="I101" s="120" t="s">
        <v>357</v>
      </c>
      <c r="J101" s="119" t="s">
        <v>355</v>
      </c>
    </row>
    <row r="102" spans="1:10" ht="12.75" customHeight="1">
      <c r="A102" s="168" t="s">
        <v>463</v>
      </c>
      <c r="B102" s="94"/>
      <c r="C102" s="94"/>
      <c r="D102" s="99"/>
      <c r="E102" s="93"/>
      <c r="F102" s="93"/>
      <c r="G102" s="116"/>
      <c r="H102" s="93"/>
      <c r="I102" s="97"/>
      <c r="J102" s="98"/>
    </row>
    <row r="103" spans="1:10" ht="12.75" customHeight="1">
      <c r="A103" s="168"/>
      <c r="B103" s="94"/>
      <c r="C103" s="95"/>
      <c r="D103" s="99"/>
      <c r="E103" s="112" t="s">
        <v>116</v>
      </c>
      <c r="F103" s="93"/>
      <c r="G103" s="109"/>
      <c r="H103" s="93"/>
      <c r="I103" s="94"/>
      <c r="J103" s="93"/>
    </row>
    <row r="104" spans="1:10" ht="12.75" customHeight="1">
      <c r="A104" s="168"/>
      <c r="B104" s="94">
        <f>SUM(Voli!E57)</f>
        <v>208</v>
      </c>
      <c r="C104" s="95"/>
      <c r="D104" s="99"/>
      <c r="E104" s="136" t="s">
        <v>445</v>
      </c>
      <c r="F104" s="93"/>
      <c r="G104" s="115">
        <f>D$22*D$21</f>
        <v>832</v>
      </c>
      <c r="H104" s="93"/>
      <c r="I104" s="94"/>
      <c r="J104" s="93"/>
    </row>
    <row r="105" spans="1:10" ht="12.75" customHeight="1">
      <c r="A105" s="168"/>
      <c r="B105" s="94"/>
      <c r="C105" s="94"/>
      <c r="D105" s="99"/>
      <c r="E105" s="93"/>
      <c r="F105" s="93"/>
      <c r="G105" s="116"/>
      <c r="H105" s="93"/>
      <c r="I105" s="97"/>
      <c r="J105" s="98"/>
    </row>
    <row r="106" spans="1:10" ht="12.75" customHeight="1">
      <c r="A106" s="168"/>
      <c r="B106" s="111" t="s">
        <v>461</v>
      </c>
      <c r="C106" s="114" t="s">
        <v>132</v>
      </c>
      <c r="D106" s="99"/>
      <c r="E106" s="93"/>
      <c r="F106" s="93"/>
      <c r="G106" s="109"/>
      <c r="H106" s="93"/>
      <c r="I106" s="94"/>
      <c r="J106" s="93"/>
    </row>
    <row r="107" spans="1:10" ht="12.75" customHeight="1">
      <c r="A107" s="168"/>
      <c r="B107" s="94">
        <f>SUM('½ g AMS Tour Mi'!F6+'½ g.ta AMS Tour Pi'!F12)</f>
        <v>32.5</v>
      </c>
      <c r="C107" s="94">
        <f>SUM('Ricet AMS Ol'!F7)</f>
        <v>45</v>
      </c>
      <c r="D107" s="113" t="s">
        <v>442</v>
      </c>
      <c r="E107" s="129" t="s">
        <v>1</v>
      </c>
      <c r="F107" s="93">
        <v>1</v>
      </c>
      <c r="G107" s="96">
        <f>SUM((B107+C107)*F107)*D$21</f>
        <v>310</v>
      </c>
      <c r="H107" s="93">
        <f>43+2+2+2+2</f>
        <v>51</v>
      </c>
      <c r="I107" s="97"/>
      <c r="J107" s="98"/>
    </row>
    <row r="108" spans="1:10" ht="12.75" customHeight="1">
      <c r="A108" s="168"/>
      <c r="B108" s="111" t="s">
        <v>462</v>
      </c>
      <c r="C108" s="114" t="s">
        <v>132</v>
      </c>
      <c r="D108" s="110"/>
      <c r="E108" s="93"/>
      <c r="F108" s="93"/>
      <c r="G108" s="94"/>
      <c r="H108" s="93"/>
      <c r="I108" s="94"/>
      <c r="J108" s="93"/>
    </row>
    <row r="109" spans="1:10" ht="12.75" customHeight="1">
      <c r="A109" s="168"/>
      <c r="B109" s="94">
        <f>SUM('½ g.ta AMS Tour Pi'!F14+'½ g.ta AMS Tour Ba'!F13)</f>
        <v>36</v>
      </c>
      <c r="C109" s="94">
        <f>SUM('Ricet AMS Ol'!F7)</f>
        <v>45</v>
      </c>
      <c r="D109" s="113" t="s">
        <v>442</v>
      </c>
      <c r="E109" s="129" t="s">
        <v>1</v>
      </c>
      <c r="F109" s="93">
        <v>1</v>
      </c>
      <c r="G109" s="96">
        <f>SUM((B109+C109)*F109)*D$21</f>
        <v>324</v>
      </c>
      <c r="H109" s="93">
        <f>43+2+2+2+2</f>
        <v>51</v>
      </c>
      <c r="I109" s="97"/>
      <c r="J109" s="98"/>
    </row>
    <row r="110" spans="1:10" ht="12.75" customHeight="1">
      <c r="A110" s="168"/>
      <c r="B110" s="111" t="s">
        <v>535</v>
      </c>
      <c r="C110" s="114" t="s">
        <v>132</v>
      </c>
      <c r="D110" s="99"/>
      <c r="E110" s="93"/>
      <c r="F110" s="93"/>
      <c r="G110" s="94"/>
      <c r="H110" s="93"/>
      <c r="I110" s="94"/>
      <c r="J110" s="93"/>
    </row>
    <row r="111" spans="1:10" ht="12.75" customHeight="1">
      <c r="A111" s="168"/>
      <c r="B111" s="94">
        <f>SUM('½ g AMS Dint'!F16)</f>
        <v>74</v>
      </c>
      <c r="C111" s="94">
        <f>SUM('Ricet AMS Ol'!F7)</f>
        <v>45</v>
      </c>
      <c r="D111" s="113" t="s">
        <v>442</v>
      </c>
      <c r="E111" s="129" t="s">
        <v>1</v>
      </c>
      <c r="F111" s="93">
        <v>1</v>
      </c>
      <c r="G111" s="96">
        <f>SUM((B111+C111)*F111)*D$21</f>
        <v>476</v>
      </c>
      <c r="H111" s="93">
        <f>43+2+2</f>
        <v>47</v>
      </c>
      <c r="I111" s="97"/>
      <c r="J111" s="93"/>
    </row>
    <row r="112" spans="1:10" ht="12.75" customHeight="1">
      <c r="A112" s="168"/>
      <c r="B112" s="111" t="s">
        <v>531</v>
      </c>
      <c r="C112" s="114" t="s">
        <v>132</v>
      </c>
      <c r="D112" s="99"/>
      <c r="E112" s="93"/>
      <c r="F112" s="93"/>
      <c r="G112" s="94"/>
      <c r="H112" s="93"/>
      <c r="I112" s="97"/>
      <c r="J112" s="93"/>
    </row>
    <row r="113" spans="1:10" ht="12.75" customHeight="1">
      <c r="A113" s="168"/>
      <c r="B113" s="94">
        <f>SUM('½ g AMS Dint'!F12)</f>
        <v>27</v>
      </c>
      <c r="C113" s="94">
        <f>SUM('Ricet AMS Ol'!F7)</f>
        <v>45</v>
      </c>
      <c r="D113" s="113" t="s">
        <v>442</v>
      </c>
      <c r="E113" s="129" t="s">
        <v>456</v>
      </c>
      <c r="F113" s="93">
        <v>1</v>
      </c>
      <c r="G113" s="96">
        <f>SUM((B113+C113)*F113)*D$21</f>
        <v>288</v>
      </c>
      <c r="H113" s="93">
        <f>43+2+2</f>
        <v>47</v>
      </c>
      <c r="I113" s="97"/>
      <c r="J113" s="93"/>
    </row>
    <row r="114" spans="1:10" ht="12.75" customHeight="1">
      <c r="A114" s="168"/>
      <c r="B114" s="111" t="s">
        <v>541</v>
      </c>
      <c r="C114" s="114" t="s">
        <v>132</v>
      </c>
      <c r="D114" s="99"/>
      <c r="E114" s="93"/>
      <c r="F114" s="93"/>
      <c r="G114" s="94"/>
      <c r="H114" s="93"/>
      <c r="I114" s="97"/>
      <c r="J114" s="93"/>
    </row>
    <row r="115" spans="1:10" ht="12.75" customHeight="1">
      <c r="A115" s="168"/>
      <c r="B115" s="94">
        <f>SUM('1g Ol'!F9)</f>
        <v>39</v>
      </c>
      <c r="C115" s="94">
        <f>SUM('Ricet AMS Ol'!F7)</f>
        <v>45</v>
      </c>
      <c r="D115" s="113" t="s">
        <v>442</v>
      </c>
      <c r="E115" s="129" t="s">
        <v>457</v>
      </c>
      <c r="F115" s="93">
        <v>1</v>
      </c>
      <c r="G115" s="96">
        <f>SUM((B115+C115)*F115)*D$21</f>
        <v>336</v>
      </c>
      <c r="H115" s="93">
        <f>43+2+2</f>
        <v>47</v>
      </c>
      <c r="I115" s="97"/>
      <c r="J115" s="93"/>
    </row>
    <row r="116" spans="1:10" ht="12.75" customHeight="1">
      <c r="A116" s="168"/>
      <c r="B116" s="94"/>
      <c r="C116" s="94"/>
      <c r="D116" s="99"/>
      <c r="E116" s="93"/>
      <c r="F116" s="93"/>
      <c r="G116" s="94"/>
      <c r="H116" s="93"/>
      <c r="I116" s="94"/>
      <c r="J116" s="93"/>
    </row>
    <row r="117" spans="1:10" ht="12.75" customHeight="1">
      <c r="A117" s="168"/>
      <c r="B117" s="94"/>
      <c r="C117" s="94"/>
      <c r="D117" s="99"/>
      <c r="E117" s="93"/>
      <c r="F117" s="136">
        <f>SUM(F107:F115)</f>
        <v>5</v>
      </c>
      <c r="G117" s="135">
        <f>SUM(G104:G115)</f>
        <v>2566</v>
      </c>
      <c r="H117" s="93">
        <f>SUM(H107:H115)</f>
        <v>243</v>
      </c>
      <c r="I117" s="97">
        <f>SUM(G117+H117*D$21)</f>
        <v>3538</v>
      </c>
      <c r="J117" s="98">
        <f>SUM(I117/D$21/F117)</f>
        <v>176.9</v>
      </c>
    </row>
    <row r="118" ht="12.75">
      <c r="B118" s="15"/>
    </row>
    <row r="119" spans="2:10" ht="45">
      <c r="B119" s="118" t="s">
        <v>353</v>
      </c>
      <c r="C119" s="118" t="s">
        <v>354</v>
      </c>
      <c r="D119" s="117" t="s">
        <v>39</v>
      </c>
      <c r="E119" s="117" t="s">
        <v>352</v>
      </c>
      <c r="F119" s="119" t="s">
        <v>142</v>
      </c>
      <c r="G119" s="131" t="s">
        <v>446</v>
      </c>
      <c r="H119" s="119" t="s">
        <v>356</v>
      </c>
      <c r="I119" s="120" t="s">
        <v>357</v>
      </c>
      <c r="J119" s="119" t="s">
        <v>355</v>
      </c>
    </row>
    <row r="120" spans="1:10" ht="12.75">
      <c r="A120" s="168" t="s">
        <v>464</v>
      </c>
      <c r="B120" s="94"/>
      <c r="C120" s="94"/>
      <c r="D120" s="99"/>
      <c r="E120" s="93"/>
      <c r="F120" s="93"/>
      <c r="G120" s="116"/>
      <c r="H120" s="93"/>
      <c r="I120" s="97"/>
      <c r="J120" s="98"/>
    </row>
    <row r="121" spans="1:10" ht="12.75">
      <c r="A121" s="168"/>
      <c r="B121" s="94"/>
      <c r="C121" s="95"/>
      <c r="D121" s="99"/>
      <c r="E121" s="112" t="s">
        <v>116</v>
      </c>
      <c r="F121" s="93"/>
      <c r="G121" s="109"/>
      <c r="H121" s="93"/>
      <c r="I121" s="94"/>
      <c r="J121" s="93"/>
    </row>
    <row r="122" spans="1:10" ht="12.75">
      <c r="A122" s="168"/>
      <c r="B122" s="94">
        <f>SUM(Voli!D75)</f>
        <v>0</v>
      </c>
      <c r="C122" s="95"/>
      <c r="D122" s="99"/>
      <c r="E122" s="136" t="s">
        <v>445</v>
      </c>
      <c r="F122" s="93"/>
      <c r="G122" s="115">
        <f>D$22*D$21</f>
        <v>832</v>
      </c>
      <c r="H122" s="93"/>
      <c r="I122" s="94"/>
      <c r="J122" s="93"/>
    </row>
    <row r="123" spans="1:10" ht="12.75">
      <c r="A123" s="168"/>
      <c r="B123" s="94"/>
      <c r="C123" s="94"/>
      <c r="D123" s="99"/>
      <c r="E123" s="93"/>
      <c r="F123" s="93"/>
      <c r="G123" s="116"/>
      <c r="H123" s="93"/>
      <c r="I123" s="97"/>
      <c r="J123" s="98"/>
    </row>
    <row r="124" spans="1:10" ht="12.75">
      <c r="A124" s="168"/>
      <c r="B124" s="111" t="s">
        <v>465</v>
      </c>
      <c r="C124" s="114" t="s">
        <v>132</v>
      </c>
      <c r="D124" s="99"/>
      <c r="E124" s="93"/>
      <c r="F124" s="93"/>
      <c r="G124" s="109"/>
      <c r="H124" s="93"/>
      <c r="I124" s="94"/>
      <c r="J124" s="93"/>
    </row>
    <row r="125" spans="1:10" ht="12.75">
      <c r="A125" s="168"/>
      <c r="B125" s="143">
        <f>SUM('1g Ol'!F5+'½ g.ta AMS Tour Ba'!F12)</f>
        <v>39.5</v>
      </c>
      <c r="C125" s="94">
        <f>SUM('Ricet AMS Ol'!F7)</f>
        <v>45</v>
      </c>
      <c r="D125" s="113" t="s">
        <v>450</v>
      </c>
      <c r="E125" s="129" t="s">
        <v>1</v>
      </c>
      <c r="F125" s="93">
        <v>1</v>
      </c>
      <c r="G125" s="96">
        <f>SUM((B125+C125)*F125)*D$21</f>
        <v>338</v>
      </c>
      <c r="H125" s="93">
        <f>43+2+2</f>
        <v>47</v>
      </c>
      <c r="I125" s="97"/>
      <c r="J125" s="98"/>
    </row>
    <row r="126" spans="1:10" ht="12.75">
      <c r="A126" s="168"/>
      <c r="B126" s="111" t="s">
        <v>466</v>
      </c>
      <c r="C126" s="114" t="s">
        <v>132</v>
      </c>
      <c r="D126" s="110"/>
      <c r="E126" s="93"/>
      <c r="F126" s="93"/>
      <c r="G126" s="94"/>
      <c r="H126" s="93"/>
      <c r="I126" s="94"/>
      <c r="J126" s="93"/>
    </row>
    <row r="127" spans="1:10" ht="12.75">
      <c r="A127" s="168"/>
      <c r="B127" s="143">
        <f>SUM('½ g.ta AMS Tour Pi'!F5+'½ g.ta AMS Tour Pi'!F13)</f>
        <v>35.5</v>
      </c>
      <c r="C127" s="94">
        <f>SUM('Ricet AMS Ol'!F7)</f>
        <v>45</v>
      </c>
      <c r="D127" s="113" t="s">
        <v>450</v>
      </c>
      <c r="E127" s="129" t="s">
        <v>1</v>
      </c>
      <c r="F127" s="93">
        <v>1</v>
      </c>
      <c r="G127" s="96">
        <f>SUM((B127+C127)*F127)*D$21</f>
        <v>322</v>
      </c>
      <c r="H127" s="93">
        <f>43+2+2</f>
        <v>47</v>
      </c>
      <c r="I127" s="97"/>
      <c r="J127" s="98"/>
    </row>
    <row r="128" spans="1:10" ht="12.75">
      <c r="A128" s="168"/>
      <c r="B128" s="111" t="s">
        <v>467</v>
      </c>
      <c r="C128" s="114" t="s">
        <v>132</v>
      </c>
      <c r="D128" s="99"/>
      <c r="E128" s="93"/>
      <c r="F128" s="93"/>
      <c r="G128" s="94"/>
      <c r="H128" s="93"/>
      <c r="I128" s="94"/>
      <c r="J128" s="93"/>
    </row>
    <row r="129" spans="1:10" ht="12.75">
      <c r="A129" s="168"/>
      <c r="B129" s="143">
        <f>SUM('½ g AMS Mus'!D9+'½ g AMS Mus'!D4)</f>
        <v>18</v>
      </c>
      <c r="C129" s="94">
        <f>SUM('Ricet AMS Ol'!F7)</f>
        <v>45</v>
      </c>
      <c r="D129" s="113" t="s">
        <v>450</v>
      </c>
      <c r="E129" s="129" t="s">
        <v>1</v>
      </c>
      <c r="F129" s="93">
        <v>1</v>
      </c>
      <c r="G129" s="96">
        <f>SUM((B129+C129)*F129)*D$21</f>
        <v>252</v>
      </c>
      <c r="H129" s="93">
        <f>43+2+2+2+2</f>
        <v>51</v>
      </c>
      <c r="I129" s="97"/>
      <c r="J129" s="93"/>
    </row>
    <row r="130" spans="1:10" ht="12.75">
      <c r="A130" s="168"/>
      <c r="B130" s="111" t="s">
        <v>516</v>
      </c>
      <c r="C130" s="114" t="s">
        <v>132</v>
      </c>
      <c r="D130" s="99"/>
      <c r="E130" s="93"/>
      <c r="F130" s="93"/>
      <c r="G130" s="94"/>
      <c r="H130" s="93"/>
      <c r="I130" s="97"/>
      <c r="J130" s="93"/>
    </row>
    <row r="131" spans="1:10" ht="12.75">
      <c r="A131" s="168"/>
      <c r="B131" s="143">
        <f>SUM('½ g AMS Tour Mi'!F11)</f>
        <v>23</v>
      </c>
      <c r="C131" s="94">
        <f>SUM('Ricet AMS Ol'!F7)</f>
        <v>45</v>
      </c>
      <c r="D131" s="113" t="s">
        <v>450</v>
      </c>
      <c r="E131" s="129" t="s">
        <v>1</v>
      </c>
      <c r="F131" s="93">
        <v>1</v>
      </c>
      <c r="G131" s="96">
        <f>SUM((B131+C131)*F131)*D$21</f>
        <v>272</v>
      </c>
      <c r="H131" s="93">
        <f>43+2+2</f>
        <v>47</v>
      </c>
      <c r="I131" s="97"/>
      <c r="J131" s="93"/>
    </row>
    <row r="132" spans="1:10" ht="12.75">
      <c r="A132" s="168"/>
      <c r="B132" s="111" t="s">
        <v>526</v>
      </c>
      <c r="C132" s="114" t="s">
        <v>132</v>
      </c>
      <c r="D132" s="99"/>
      <c r="E132" s="93"/>
      <c r="F132" s="93"/>
      <c r="G132" s="94"/>
      <c r="H132" s="93"/>
      <c r="I132" s="97"/>
      <c r="J132" s="93"/>
    </row>
    <row r="133" spans="1:10" ht="12.75">
      <c r="A133" s="168"/>
      <c r="B133" s="143">
        <f>SUM('½ g AMS Dint'!F7)</f>
        <v>28</v>
      </c>
      <c r="C133" s="94">
        <f>SUM('Ricet AMS Ol'!F7)</f>
        <v>45</v>
      </c>
      <c r="D133" s="113" t="s">
        <v>450</v>
      </c>
      <c r="E133" s="129" t="s">
        <v>456</v>
      </c>
      <c r="F133" s="93">
        <v>1</v>
      </c>
      <c r="G133" s="96">
        <f>SUM((B133+C133)*F133)*D$21</f>
        <v>292</v>
      </c>
      <c r="H133" s="93">
        <f>43+2+2</f>
        <v>47</v>
      </c>
      <c r="I133" s="97"/>
      <c r="J133" s="93"/>
    </row>
    <row r="134" spans="1:10" ht="12.75">
      <c r="A134" s="168"/>
      <c r="B134" s="94"/>
      <c r="C134" s="94"/>
      <c r="D134" s="99"/>
      <c r="E134" s="93"/>
      <c r="F134" s="93"/>
      <c r="G134" s="94"/>
      <c r="H134" s="93"/>
      <c r="I134" s="94"/>
      <c r="J134" s="93"/>
    </row>
    <row r="135" spans="1:10" ht="12.75">
      <c r="A135" s="168"/>
      <c r="B135" s="94"/>
      <c r="C135" s="94"/>
      <c r="D135" s="99"/>
      <c r="E135" s="93"/>
      <c r="F135" s="136">
        <f>SUM(F125:F133)</f>
        <v>5</v>
      </c>
      <c r="G135" s="135">
        <f>SUM(G122:G133)</f>
        <v>2308</v>
      </c>
      <c r="H135" s="93">
        <f>SUM(H125:H133)</f>
        <v>239</v>
      </c>
      <c r="I135" s="97">
        <f>SUM(G135+H135*D$21)</f>
        <v>3264</v>
      </c>
      <c r="J135" s="98">
        <f>SUM(I135/D$21/F135)</f>
        <v>163.2</v>
      </c>
    </row>
    <row r="136" spans="2:16" ht="12.75">
      <c r="B136" s="15"/>
      <c r="P136" s="142"/>
    </row>
    <row r="137" spans="2:10" ht="45">
      <c r="B137" s="106" t="s">
        <v>353</v>
      </c>
      <c r="C137" s="106" t="s">
        <v>354</v>
      </c>
      <c r="D137" s="105" t="s">
        <v>39</v>
      </c>
      <c r="E137" s="105" t="s">
        <v>352</v>
      </c>
      <c r="F137" s="107" t="s">
        <v>142</v>
      </c>
      <c r="G137" s="131" t="s">
        <v>452</v>
      </c>
      <c r="H137" s="107" t="s">
        <v>356</v>
      </c>
      <c r="I137" s="127" t="s">
        <v>357</v>
      </c>
      <c r="J137" s="107" t="s">
        <v>355</v>
      </c>
    </row>
    <row r="138" spans="1:10" ht="12.75" customHeight="1">
      <c r="A138" s="171" t="s">
        <v>476</v>
      </c>
      <c r="B138" s="111" t="s">
        <v>584</v>
      </c>
      <c r="C138" s="114"/>
      <c r="D138" s="100"/>
      <c r="E138" s="101"/>
      <c r="F138" s="101"/>
      <c r="G138" s="102"/>
      <c r="H138" s="101"/>
      <c r="I138" s="103"/>
      <c r="J138" s="104"/>
    </row>
    <row r="139" spans="1:10" ht="12.75" customHeight="1">
      <c r="A139" s="171"/>
      <c r="B139" s="143">
        <f>SUM('7-8 g Ol Bi-Ba Aut Hot'!F6)</f>
        <v>96.25</v>
      </c>
      <c r="C139" s="94">
        <v>0</v>
      </c>
      <c r="D139" s="140" t="s">
        <v>443</v>
      </c>
      <c r="E139" s="138" t="s">
        <v>457</v>
      </c>
      <c r="F139" s="141">
        <v>8</v>
      </c>
      <c r="G139" s="132">
        <f>SUM((B139+C139)*F139)*D$21+D$22*D$21</f>
        <v>3912</v>
      </c>
      <c r="H139" s="138">
        <f>43+30/5+30/5</f>
        <v>55</v>
      </c>
      <c r="I139" s="97">
        <f>SUM(G139+H139)</f>
        <v>3967</v>
      </c>
      <c r="J139" s="139">
        <f>SUM(I139/D$21/F139)</f>
        <v>123.96875</v>
      </c>
    </row>
    <row r="140" spans="1:10" ht="12.75" customHeight="1">
      <c r="A140" s="171"/>
      <c r="B140" s="111" t="s">
        <v>586</v>
      </c>
      <c r="C140" s="114"/>
      <c r="D140" s="100"/>
      <c r="E140" s="101"/>
      <c r="F140" s="101"/>
      <c r="G140" s="102"/>
      <c r="H140" s="101"/>
      <c r="I140" s="103"/>
      <c r="J140" s="104"/>
    </row>
    <row r="141" spans="1:10" ht="12.75" customHeight="1">
      <c r="A141" s="171"/>
      <c r="B141" s="143">
        <f>SUM('7-8 g Ol Bi-Ba Aut Hot'!F10)</f>
        <v>80.625</v>
      </c>
      <c r="C141" s="94">
        <v>0</v>
      </c>
      <c r="D141" s="140" t="s">
        <v>458</v>
      </c>
      <c r="E141" s="138" t="s">
        <v>457</v>
      </c>
      <c r="F141" s="141">
        <v>8</v>
      </c>
      <c r="G141" s="132">
        <f>SUM((B141+C141)*F141)*D$21+D$22*D$21</f>
        <v>3412</v>
      </c>
      <c r="H141" s="138">
        <f>43</f>
        <v>43</v>
      </c>
      <c r="I141" s="97">
        <f>SUM(G141+H141)</f>
        <v>3455</v>
      </c>
      <c r="J141" s="139">
        <f>SUM(I141/D$21/F141)</f>
        <v>107.96875</v>
      </c>
    </row>
    <row r="142" spans="1:10" ht="12.75" customHeight="1">
      <c r="A142" s="171"/>
      <c r="B142" s="111" t="s">
        <v>587</v>
      </c>
      <c r="C142" s="114"/>
      <c r="D142" s="100"/>
      <c r="E142" s="101"/>
      <c r="F142" s="101"/>
      <c r="G142" s="102"/>
      <c r="H142" s="101"/>
      <c r="I142" s="103"/>
      <c r="J142" s="104"/>
    </row>
    <row r="143" spans="1:10" ht="12.75" customHeight="1">
      <c r="A143" s="171"/>
      <c r="B143" s="143">
        <f>SUM('7-8 g Ol Bi-Ba Aut Hot'!F12)</f>
        <v>88.125</v>
      </c>
      <c r="C143" s="94">
        <v>0</v>
      </c>
      <c r="D143" s="140" t="s">
        <v>468</v>
      </c>
      <c r="E143" s="138" t="s">
        <v>457</v>
      </c>
      <c r="F143" s="141">
        <v>8</v>
      </c>
      <c r="G143" s="132">
        <f>SUM((B143+C143)*F143)*D$21+D$22*D$21</f>
        <v>3652</v>
      </c>
      <c r="H143" s="138">
        <f>43</f>
        <v>43</v>
      </c>
      <c r="I143" s="97">
        <f>SUM(G143+H143)</f>
        <v>3695</v>
      </c>
      <c r="J143" s="139">
        <f>SUM(I143/D$21/F143)</f>
        <v>115.46875</v>
      </c>
    </row>
    <row r="144" spans="1:10" ht="12.75" customHeight="1">
      <c r="A144" s="171"/>
      <c r="B144" s="111" t="s">
        <v>588</v>
      </c>
      <c r="C144" s="114"/>
      <c r="D144" s="100"/>
      <c r="E144" s="101"/>
      <c r="F144" s="101"/>
      <c r="G144" s="102"/>
      <c r="H144" s="101"/>
      <c r="I144" s="103"/>
      <c r="J144" s="104"/>
    </row>
    <row r="145" spans="1:10" ht="12.75" customHeight="1">
      <c r="A145" s="171"/>
      <c r="B145" s="143">
        <f>SUM('7-8 g Ol Bi-Ba Aut Hot'!F18)</f>
        <v>76.875</v>
      </c>
      <c r="C145" s="94">
        <v>0</v>
      </c>
      <c r="D145" s="140" t="s">
        <v>469</v>
      </c>
      <c r="E145" s="138" t="s">
        <v>457</v>
      </c>
      <c r="F145" s="141">
        <v>8</v>
      </c>
      <c r="G145" s="132">
        <f>SUM((B145+C145)*F145)*D$21+D$22*D$21</f>
        <v>3292</v>
      </c>
      <c r="H145" s="138">
        <f>43</f>
        <v>43</v>
      </c>
      <c r="I145" s="97">
        <f>SUM(G145+H145)</f>
        <v>3335</v>
      </c>
      <c r="J145" s="139">
        <f>SUM(I145/D$21/F145)</f>
        <v>104.21875</v>
      </c>
    </row>
    <row r="146" spans="1:10" ht="12.75" customHeight="1">
      <c r="A146" s="171"/>
      <c r="B146" s="111" t="s">
        <v>593</v>
      </c>
      <c r="C146" s="114"/>
      <c r="D146" s="100"/>
      <c r="E146" s="101"/>
      <c r="F146" s="101"/>
      <c r="G146" s="102"/>
      <c r="H146" s="101"/>
      <c r="I146" s="103"/>
      <c r="J146" s="104"/>
    </row>
    <row r="147" spans="1:10" ht="12.75" customHeight="1">
      <c r="A147" s="171"/>
      <c r="B147" s="143">
        <f>SUM('7-8 g Ol Bi-Ba Aut Hot'!F24)</f>
        <v>97.5</v>
      </c>
      <c r="C147" s="94">
        <v>0</v>
      </c>
      <c r="D147" s="140" t="s">
        <v>470</v>
      </c>
      <c r="E147" s="138" t="s">
        <v>457</v>
      </c>
      <c r="F147" s="141">
        <v>8</v>
      </c>
      <c r="G147" s="132">
        <f>SUM((B147+C147)*F147)*D$21+D$22*D$21</f>
        <v>3952</v>
      </c>
      <c r="H147" s="138">
        <f>43</f>
        <v>43</v>
      </c>
      <c r="I147" s="97">
        <f>SUM(G147+H147)</f>
        <v>3995</v>
      </c>
      <c r="J147" s="139">
        <f>SUM(I147/D$21/F147)</f>
        <v>124.84375</v>
      </c>
    </row>
    <row r="148" spans="1:10" ht="12.75" customHeight="1">
      <c r="A148" s="171"/>
      <c r="B148" s="111" t="s">
        <v>595</v>
      </c>
      <c r="C148" s="114"/>
      <c r="D148" s="100"/>
      <c r="E148" s="101"/>
      <c r="F148" s="101"/>
      <c r="G148" s="102"/>
      <c r="H148" s="101"/>
      <c r="I148" s="103"/>
      <c r="J148" s="104"/>
    </row>
    <row r="149" spans="1:10" ht="12.75" customHeight="1">
      <c r="A149" s="171"/>
      <c r="B149" s="143">
        <f>SUM('7-8 g Ol Bi-Ba Aut Hot'!F27)</f>
        <v>113.75</v>
      </c>
      <c r="C149" s="94">
        <v>0</v>
      </c>
      <c r="D149" s="140" t="s">
        <v>471</v>
      </c>
      <c r="E149" s="138" t="s">
        <v>457</v>
      </c>
      <c r="F149" s="141">
        <v>8</v>
      </c>
      <c r="G149" s="132">
        <f>SUM((B149+C149)*F149)*D$21+D$22*D$21</f>
        <v>4472</v>
      </c>
      <c r="H149" s="138">
        <f>43+30/5+30/5</f>
        <v>55</v>
      </c>
      <c r="I149" s="97">
        <f>SUM(G149+H149)</f>
        <v>4527</v>
      </c>
      <c r="J149" s="139">
        <f>SUM(I149/D$21/F149)</f>
        <v>141.46875</v>
      </c>
    </row>
    <row r="150" spans="1:10" ht="12.75" customHeight="1">
      <c r="A150" s="171"/>
      <c r="B150" s="111" t="s">
        <v>594</v>
      </c>
      <c r="C150" s="114"/>
      <c r="D150" s="100"/>
      <c r="E150" s="101"/>
      <c r="F150" s="101"/>
      <c r="G150" s="102"/>
      <c r="H150" s="101"/>
      <c r="I150" s="103"/>
      <c r="J150" s="104"/>
    </row>
    <row r="151" spans="1:10" ht="12.75" customHeight="1">
      <c r="A151" s="171"/>
      <c r="B151" s="143">
        <f>SUM('7-8 g Ol Bi-Ba Aut Hot'!F35)</f>
        <v>123.375</v>
      </c>
      <c r="C151" s="94">
        <v>0</v>
      </c>
      <c r="D151" s="140" t="s">
        <v>473</v>
      </c>
      <c r="E151" s="138" t="s">
        <v>457</v>
      </c>
      <c r="F151" s="141">
        <v>8</v>
      </c>
      <c r="G151" s="132">
        <f>SUM((B151+C151)*F151)*D$21</f>
        <v>3948</v>
      </c>
      <c r="H151" s="138">
        <f>43</f>
        <v>43</v>
      </c>
      <c r="I151" s="97">
        <f>SUM(G151+H151)</f>
        <v>3991</v>
      </c>
      <c r="J151" s="139">
        <f>SUM(I151/D$21/F151)</f>
        <v>124.71875</v>
      </c>
    </row>
    <row r="152" spans="1:10" ht="12.75" customHeight="1">
      <c r="A152" s="171"/>
      <c r="B152" s="111" t="s">
        <v>596</v>
      </c>
      <c r="C152" s="114"/>
      <c r="D152" s="100"/>
      <c r="E152" s="101"/>
      <c r="F152" s="101"/>
      <c r="G152" s="102"/>
      <c r="H152" s="101"/>
      <c r="I152" s="103"/>
      <c r="J152" s="104"/>
    </row>
    <row r="153" spans="1:10" ht="12.75" customHeight="1">
      <c r="A153" s="171"/>
      <c r="B153" s="143">
        <f>SUM('7-8 g Ol Bi-Ba Aut Hot'!F39)</f>
        <v>115.875</v>
      </c>
      <c r="C153" s="94">
        <v>0</v>
      </c>
      <c r="D153" s="140" t="s">
        <v>474</v>
      </c>
      <c r="E153" s="138" t="s">
        <v>457</v>
      </c>
      <c r="F153" s="141">
        <v>8</v>
      </c>
      <c r="G153" s="132">
        <f>SUM((B153+C153)*F153)*D$21</f>
        <v>3708</v>
      </c>
      <c r="H153" s="138">
        <f>43</f>
        <v>43</v>
      </c>
      <c r="I153" s="97">
        <f>SUM(G153+H153)</f>
        <v>3751</v>
      </c>
      <c r="J153" s="139">
        <f>SUM(I153/D$21/F153)</f>
        <v>117.21875</v>
      </c>
    </row>
    <row r="154" spans="1:10" ht="12.75" customHeight="1">
      <c r="A154" s="171"/>
      <c r="B154" s="111" t="s">
        <v>597</v>
      </c>
      <c r="C154" s="114"/>
      <c r="D154" s="100"/>
      <c r="E154" s="101"/>
      <c r="F154" s="101"/>
      <c r="G154" s="102"/>
      <c r="H154" s="101"/>
      <c r="I154" s="103"/>
      <c r="J154" s="104"/>
    </row>
    <row r="155" spans="1:10" ht="12.75" customHeight="1">
      <c r="A155" s="171"/>
      <c r="B155" s="143">
        <f>SUM('7-8 g Ol Bi-Ba Aut Hot'!F43)</f>
        <v>126</v>
      </c>
      <c r="C155" s="94">
        <v>0</v>
      </c>
      <c r="D155" s="140" t="s">
        <v>475</v>
      </c>
      <c r="E155" s="138" t="s">
        <v>457</v>
      </c>
      <c r="F155" s="141">
        <v>8</v>
      </c>
      <c r="G155" s="132">
        <f>SUM((B155+C155)*F155)*D$21</f>
        <v>4032</v>
      </c>
      <c r="H155" s="138">
        <f>43</f>
        <v>43</v>
      </c>
      <c r="I155" s="97">
        <f>SUM(G155+H155)</f>
        <v>4075</v>
      </c>
      <c r="J155" s="139">
        <f>SUM(I155/D$21/F155)</f>
        <v>127.34375</v>
      </c>
    </row>
    <row r="156" spans="1:10" ht="12.75">
      <c r="A156" s="171"/>
      <c r="B156" s="111" t="s">
        <v>598</v>
      </c>
      <c r="C156" s="114"/>
      <c r="D156" s="100"/>
      <c r="E156" s="101"/>
      <c r="F156" s="101"/>
      <c r="G156" s="102"/>
      <c r="H156" s="101"/>
      <c r="I156" s="103"/>
      <c r="J156" s="104"/>
    </row>
    <row r="157" spans="1:10" ht="12.75">
      <c r="A157" s="171"/>
      <c r="B157" s="143">
        <f>SUM('7-8 g Ol Bi-Ba Aut Hot'!F45)</f>
        <v>0</v>
      </c>
      <c r="C157" s="94">
        <v>0</v>
      </c>
      <c r="D157" s="140" t="s">
        <v>477</v>
      </c>
      <c r="E157" s="138" t="s">
        <v>1</v>
      </c>
      <c r="F157" s="141">
        <v>8</v>
      </c>
      <c r="G157" s="132">
        <f>SUM('7g AMS Tour com Olimpia'!F35)*4</f>
        <v>4876</v>
      </c>
      <c r="H157" s="138">
        <f>43+5*5</f>
        <v>68</v>
      </c>
      <c r="I157" s="97">
        <f>SUM(G157+H157)</f>
        <v>4944</v>
      </c>
      <c r="J157" s="139">
        <f>SUM(I157/D$21/F157)</f>
        <v>154.5</v>
      </c>
    </row>
    <row r="158" spans="1:10" ht="12.75">
      <c r="A158" s="171"/>
      <c r="B158" s="143"/>
      <c r="C158" s="126"/>
      <c r="D158" s="140"/>
      <c r="E158" s="138"/>
      <c r="F158" s="141"/>
      <c r="G158" s="132"/>
      <c r="H158" s="138"/>
      <c r="I158" s="97"/>
      <c r="J158" s="125"/>
    </row>
    <row r="159" spans="1:9" ht="12.75">
      <c r="A159" s="171"/>
      <c r="B159" s="111" t="s">
        <v>562</v>
      </c>
      <c r="C159" s="114" t="s">
        <v>132</v>
      </c>
      <c r="D159" s="99"/>
      <c r="E159" s="93"/>
      <c r="F159" s="93"/>
      <c r="G159" s="109"/>
      <c r="H159" s="93"/>
      <c r="I159" s="94"/>
    </row>
    <row r="160" spans="1:9" ht="12.75">
      <c r="A160" s="171"/>
      <c r="B160" s="94">
        <f>SUM('3g Ol'!F18)</f>
        <v>43</v>
      </c>
      <c r="C160" s="94">
        <f>SUM('Ricet AMS Ol'!F7)</f>
        <v>45</v>
      </c>
      <c r="D160" s="113" t="s">
        <v>478</v>
      </c>
      <c r="E160" s="129" t="s">
        <v>1</v>
      </c>
      <c r="F160" s="93">
        <v>1</v>
      </c>
      <c r="G160" s="96">
        <f>SUM((B160+C160)*F160)*D$21</f>
        <v>352</v>
      </c>
      <c r="H160" s="93">
        <f>43</f>
        <v>43</v>
      </c>
      <c r="I160" s="97"/>
    </row>
    <row r="161" spans="1:9" ht="12.75">
      <c r="A161" s="171"/>
      <c r="B161" s="111" t="s">
        <v>562</v>
      </c>
      <c r="C161" s="114" t="s">
        <v>132</v>
      </c>
      <c r="D161" s="99"/>
      <c r="E161" s="93"/>
      <c r="F161" s="93"/>
      <c r="G161" s="109"/>
      <c r="H161" s="93"/>
      <c r="I161" s="103"/>
    </row>
    <row r="162" spans="1:9" ht="12.75">
      <c r="A162" s="171"/>
      <c r="B162" s="94">
        <f>SUM('3g Ol'!F18)</f>
        <v>43</v>
      </c>
      <c r="C162" s="94">
        <f>SUM('Ricet AMS Ol'!F7)</f>
        <v>45</v>
      </c>
      <c r="D162" s="113" t="s">
        <v>478</v>
      </c>
      <c r="E162" s="129" t="s">
        <v>1</v>
      </c>
      <c r="F162" s="93">
        <v>1</v>
      </c>
      <c r="G162" s="96">
        <f>SUM((B162+C162)*F162)*D$21</f>
        <v>352</v>
      </c>
      <c r="H162" s="93">
        <f>43</f>
        <v>43</v>
      </c>
      <c r="I162" s="103"/>
    </row>
    <row r="163" spans="1:10" ht="12.75">
      <c r="A163" s="171"/>
      <c r="B163" s="111" t="s">
        <v>590</v>
      </c>
      <c r="C163" s="114"/>
      <c r="D163" s="100"/>
      <c r="E163" s="101"/>
      <c r="F163" s="101"/>
      <c r="G163" s="102"/>
      <c r="H163" s="101"/>
      <c r="I163" s="103"/>
      <c r="J163" s="104"/>
    </row>
    <row r="164" spans="1:10" ht="12.75">
      <c r="A164" s="171"/>
      <c r="B164" s="143">
        <f>SUM('7-8 g Ol Bi-Ba Aut Hot'!F16)</f>
        <v>122.4</v>
      </c>
      <c r="C164" s="94">
        <v>0</v>
      </c>
      <c r="D164" s="140" t="s">
        <v>479</v>
      </c>
      <c r="E164" s="138" t="s">
        <v>457</v>
      </c>
      <c r="F164" s="148">
        <v>5</v>
      </c>
      <c r="G164" s="96">
        <f>SUM((B164+C164)*F164)*D$21+D$22*D$21</f>
        <v>3280</v>
      </c>
      <c r="H164" s="138">
        <f>43</f>
        <v>43</v>
      </c>
      <c r="I164" s="96"/>
      <c r="J164" s="139"/>
    </row>
    <row r="165" spans="1:10" ht="12.75">
      <c r="A165" s="171"/>
      <c r="B165" s="144"/>
      <c r="C165" s="145"/>
      <c r="D165" s="146"/>
      <c r="E165" s="122"/>
      <c r="F165" s="93"/>
      <c r="G165" s="94"/>
      <c r="H165" s="93"/>
      <c r="I165" s="94"/>
      <c r="J165" s="93"/>
    </row>
    <row r="166" spans="1:10" ht="12.75">
      <c r="A166" s="171"/>
      <c r="B166" s="144"/>
      <c r="C166" s="145"/>
      <c r="D166" s="146"/>
      <c r="E166" s="122"/>
      <c r="F166" s="136">
        <f>SUM(F160:F164)</f>
        <v>7</v>
      </c>
      <c r="G166" s="135">
        <f>SUM(G160:G164)</f>
        <v>3984</v>
      </c>
      <c r="H166" s="93">
        <f>SUM(H160:H164)</f>
        <v>129</v>
      </c>
      <c r="I166" s="97">
        <f>SUM(G166+H166*D$21)</f>
        <v>4500</v>
      </c>
      <c r="J166" s="98">
        <f>SUM(I166/D$21/F166)</f>
        <v>160.71428571428572</v>
      </c>
    </row>
    <row r="167" spans="2:10" s="149" customFormat="1" ht="12.75">
      <c r="B167" s="150"/>
      <c r="C167" s="122"/>
      <c r="D167" s="146"/>
      <c r="E167" s="122"/>
      <c r="F167" s="147"/>
      <c r="G167" s="151"/>
      <c r="H167" s="122"/>
      <c r="I167" s="124"/>
      <c r="J167" s="125"/>
    </row>
    <row r="168" spans="2:10" s="149" customFormat="1" ht="33.75">
      <c r="B168" s="118" t="s">
        <v>353</v>
      </c>
      <c r="C168" s="118" t="s">
        <v>354</v>
      </c>
      <c r="D168" s="117" t="s">
        <v>39</v>
      </c>
      <c r="E168" s="117" t="s">
        <v>352</v>
      </c>
      <c r="F168" s="119" t="s">
        <v>142</v>
      </c>
      <c r="G168" s="131" t="s">
        <v>446</v>
      </c>
      <c r="H168" s="119" t="s">
        <v>356</v>
      </c>
      <c r="I168" s="120" t="s">
        <v>357</v>
      </c>
      <c r="J168" s="119" t="s">
        <v>355</v>
      </c>
    </row>
    <row r="169" spans="1:10" s="149" customFormat="1" ht="12.75">
      <c r="A169" s="171" t="s">
        <v>476</v>
      </c>
      <c r="B169" s="94"/>
      <c r="C169" s="94"/>
      <c r="D169" s="99"/>
      <c r="E169" s="93"/>
      <c r="F169" s="93"/>
      <c r="G169" s="116"/>
      <c r="H169" s="93"/>
      <c r="I169" s="97"/>
      <c r="J169" s="98"/>
    </row>
    <row r="170" spans="1:10" s="149" customFormat="1" ht="12.75">
      <c r="A170" s="171"/>
      <c r="B170" s="94"/>
      <c r="C170" s="95"/>
      <c r="D170" s="99"/>
      <c r="E170" s="112" t="s">
        <v>116</v>
      </c>
      <c r="F170" s="93"/>
      <c r="G170" s="109"/>
      <c r="H170" s="93"/>
      <c r="I170" s="94"/>
      <c r="J170" s="93"/>
    </row>
    <row r="171" spans="1:10" s="149" customFormat="1" ht="12.75">
      <c r="A171" s="171"/>
      <c r="B171" s="94">
        <f>SUM(Voli!D147)</f>
        <v>0</v>
      </c>
      <c r="C171" s="95"/>
      <c r="D171" s="99"/>
      <c r="E171" s="136" t="s">
        <v>445</v>
      </c>
      <c r="F171" s="93"/>
      <c r="G171" s="115">
        <f>D$22*D$21</f>
        <v>832</v>
      </c>
      <c r="H171" s="93"/>
      <c r="I171" s="94"/>
      <c r="J171" s="93"/>
    </row>
    <row r="172" spans="1:10" s="149" customFormat="1" ht="12.75">
      <c r="A172" s="171"/>
      <c r="B172" s="94"/>
      <c r="C172" s="94"/>
      <c r="D172" s="99"/>
      <c r="E172" s="93"/>
      <c r="F172" s="93"/>
      <c r="G172" s="116"/>
      <c r="H172" s="93"/>
      <c r="I172" s="97"/>
      <c r="J172" s="98"/>
    </row>
    <row r="173" spans="1:10" s="149" customFormat="1" ht="12.75">
      <c r="A173" s="171"/>
      <c r="B173" s="111"/>
      <c r="C173" s="114" t="s">
        <v>222</v>
      </c>
      <c r="D173" s="99"/>
      <c r="E173" s="93"/>
      <c r="F173" s="93"/>
      <c r="G173" s="109"/>
      <c r="H173" s="93"/>
      <c r="I173" s="94"/>
      <c r="J173" s="93"/>
    </row>
    <row r="174" spans="1:10" s="149" customFormat="1" ht="12.75">
      <c r="A174" s="171"/>
      <c r="B174" s="94">
        <f>SUM('3g Ol'!F109)</f>
        <v>0</v>
      </c>
      <c r="C174" s="94">
        <f>SUM('Ricet AMS Ol'!F21)</f>
        <v>31</v>
      </c>
      <c r="D174" s="113" t="s">
        <v>442</v>
      </c>
      <c r="E174" s="129" t="s">
        <v>457</v>
      </c>
      <c r="F174" s="93">
        <v>7</v>
      </c>
      <c r="G174" s="96">
        <f>SUM((B174+C174)*F174)*D$21</f>
        <v>868</v>
      </c>
      <c r="H174" s="93">
        <f>43</f>
        <v>43</v>
      </c>
      <c r="I174" s="97"/>
      <c r="J174" s="98"/>
    </row>
    <row r="175" spans="1:10" s="149" customFormat="1" ht="12.75">
      <c r="A175" s="171"/>
      <c r="B175" s="111" t="s">
        <v>223</v>
      </c>
      <c r="C175" s="114"/>
      <c r="D175" s="110"/>
      <c r="E175" s="93"/>
      <c r="F175" s="93"/>
      <c r="G175" s="94"/>
      <c r="H175" s="93"/>
      <c r="I175" s="94"/>
      <c r="J175" s="93"/>
    </row>
    <row r="176" spans="1:10" s="149" customFormat="1" ht="12.75">
      <c r="A176" s="171"/>
      <c r="B176" s="94">
        <f>SUM('½ g.ta AMS Tour Pi'!F11+'½ g.ta AMS Tour Ba'!F17)</f>
        <v>56</v>
      </c>
      <c r="C176" s="94">
        <f>SUM('Ricet AMS Ol'!F97)</f>
        <v>0</v>
      </c>
      <c r="D176" s="113" t="s">
        <v>442</v>
      </c>
      <c r="E176" s="129" t="s">
        <v>457</v>
      </c>
      <c r="F176" s="93">
        <v>1</v>
      </c>
      <c r="G176" s="96">
        <f>SUM((B176+C176)*F176)*D$21</f>
        <v>224</v>
      </c>
      <c r="H176" s="93">
        <f>43+2+2+2</f>
        <v>49</v>
      </c>
      <c r="I176" s="97"/>
      <c r="J176" s="98"/>
    </row>
    <row r="177" spans="1:10" s="149" customFormat="1" ht="12.75">
      <c r="A177" s="171"/>
      <c r="B177" s="144"/>
      <c r="C177" s="145"/>
      <c r="D177" s="146"/>
      <c r="E177" s="93"/>
      <c r="F177" s="138"/>
      <c r="G177" s="94"/>
      <c r="H177" s="138"/>
      <c r="I177" s="94"/>
      <c r="J177" s="125"/>
    </row>
    <row r="178" spans="1:10" s="149" customFormat="1" ht="12.75">
      <c r="A178" s="171"/>
      <c r="B178" s="144"/>
      <c r="C178" s="145"/>
      <c r="D178" s="146"/>
      <c r="F178" s="136">
        <v>7</v>
      </c>
      <c r="G178" s="135">
        <f>SUM(G171:G176)</f>
        <v>1924</v>
      </c>
      <c r="H178" s="93">
        <f>SUM(H174:H176)</f>
        <v>92</v>
      </c>
      <c r="I178" s="97">
        <f>SUM(G178+H178*D$21)</f>
        <v>2292</v>
      </c>
      <c r="J178" s="98">
        <f>SUM(I178/D$21/F178)</f>
        <v>81.85714285714286</v>
      </c>
    </row>
    <row r="179" spans="1:10" s="149" customFormat="1" ht="12.75">
      <c r="A179" s="171"/>
      <c r="B179" s="111"/>
      <c r="C179" s="114" t="s">
        <v>225</v>
      </c>
      <c r="D179" s="100"/>
      <c r="E179" s="101"/>
      <c r="F179" s="101"/>
      <c r="G179" s="102"/>
      <c r="H179" s="101"/>
      <c r="I179" s="103"/>
      <c r="J179" s="104"/>
    </row>
    <row r="180" spans="1:10" s="149" customFormat="1" ht="12.75">
      <c r="A180" s="171"/>
      <c r="B180" s="94">
        <f>SUM('7-8 g Ol Bi-Ba Aut Hot'!F46)</f>
        <v>0</v>
      </c>
      <c r="C180" s="143">
        <f>SUM('Ricet AMS Ol'!F63)</f>
        <v>75.78571428571429</v>
      </c>
      <c r="D180" s="140" t="s">
        <v>224</v>
      </c>
      <c r="E180" s="138" t="s">
        <v>457</v>
      </c>
      <c r="F180" s="141">
        <v>7</v>
      </c>
      <c r="G180" s="132">
        <f>SUM((B180+C180)*F180)*D$21+D$22*D$21</f>
        <v>2954</v>
      </c>
      <c r="H180" s="152">
        <f>43+50/7+50/7</f>
        <v>57.28571428571429</v>
      </c>
      <c r="I180" s="97">
        <f>SUM(G180+H180)</f>
        <v>3011.285714285714</v>
      </c>
      <c r="J180" s="139">
        <f>SUM(I180/D$21/F180)</f>
        <v>107.54591836734694</v>
      </c>
    </row>
    <row r="181" spans="2:10" s="149" customFormat="1" ht="12.75">
      <c r="B181" s="150"/>
      <c r="C181" s="122"/>
      <c r="D181" s="146"/>
      <c r="E181" s="122"/>
      <c r="F181" s="147"/>
      <c r="G181" s="151"/>
      <c r="H181" s="122"/>
      <c r="I181" s="124"/>
      <c r="J181" s="125"/>
    </row>
    <row r="182" spans="2:10" s="149" customFormat="1" ht="12.75">
      <c r="B182" s="150"/>
      <c r="C182" s="122"/>
      <c r="D182" s="146"/>
      <c r="E182" s="122"/>
      <c r="F182" s="147"/>
      <c r="G182" s="151"/>
      <c r="H182" s="122"/>
      <c r="I182" s="124"/>
      <c r="J182" s="125"/>
    </row>
    <row r="183" spans="2:10" s="149" customFormat="1" ht="12.75">
      <c r="B183" s="150"/>
      <c r="C183" s="122"/>
      <c r="D183" s="146"/>
      <c r="E183" s="122"/>
      <c r="F183" s="147"/>
      <c r="G183" s="151"/>
      <c r="H183" s="122"/>
      <c r="I183" s="124"/>
      <c r="J183" s="125"/>
    </row>
    <row r="184" ht="12.75">
      <c r="B184" s="15"/>
    </row>
    <row r="185" ht="12.75">
      <c r="B185" s="15"/>
    </row>
    <row r="186" ht="12.75">
      <c r="B186" s="2" t="s">
        <v>295</v>
      </c>
    </row>
    <row r="187" spans="2:12" ht="22.5">
      <c r="B187" s="10" t="s">
        <v>441</v>
      </c>
      <c r="C187" s="21" t="s">
        <v>115</v>
      </c>
      <c r="L187" s="90"/>
    </row>
    <row r="188" spans="2:3" ht="12.75">
      <c r="B188" s="10"/>
      <c r="C188" s="21"/>
    </row>
    <row r="189" ht="12.75">
      <c r="B189" s="2" t="s">
        <v>131</v>
      </c>
    </row>
    <row r="190" ht="67.5">
      <c r="B190" s="87" t="s">
        <v>112</v>
      </c>
    </row>
    <row r="191" ht="56.25">
      <c r="B191" s="87" t="s">
        <v>113</v>
      </c>
    </row>
    <row r="192" ht="78.75">
      <c r="B192" s="87" t="s">
        <v>114</v>
      </c>
    </row>
  </sheetData>
  <mergeCells count="8">
    <mergeCell ref="K96:L99"/>
    <mergeCell ref="A169:A180"/>
    <mergeCell ref="A120:A135"/>
    <mergeCell ref="A138:A166"/>
    <mergeCell ref="A43:A75"/>
    <mergeCell ref="A78:A93"/>
    <mergeCell ref="A96:A99"/>
    <mergeCell ref="A102:A117"/>
  </mergeCells>
  <printOptions/>
  <pageMargins left="0.75" right="0.75" top="1" bottom="1" header="0.5" footer="0.5"/>
  <pageSetup horizontalDpi="300" verticalDpi="300" orientation="portrait" paperSize="9" r:id="rId3"/>
  <legacyDrawing r:id="rId2"/>
</worksheet>
</file>

<file path=xl/worksheets/sheet10.xml><?xml version="1.0" encoding="utf-8"?>
<worksheet xmlns="http://schemas.openxmlformats.org/spreadsheetml/2006/main" xmlns:r="http://schemas.openxmlformats.org/officeDocument/2006/relationships">
  <dimension ref="A1:H9"/>
  <sheetViews>
    <sheetView workbookViewId="0" topLeftCell="A1">
      <selection activeCell="A1" sqref="A1"/>
    </sheetView>
  </sheetViews>
  <sheetFormatPr defaultColWidth="9.140625" defaultRowHeight="12.75"/>
  <cols>
    <col min="1" max="1" width="5.57421875" style="0" customWidth="1"/>
    <col min="2" max="2" width="36.421875" style="1" customWidth="1"/>
    <col min="3" max="3" width="5.00390625" style="1" bestFit="1" customWidth="1"/>
    <col min="4" max="4" width="10.140625" style="13" customWidth="1"/>
    <col min="5" max="5" width="35.421875" style="8" customWidth="1"/>
    <col min="6" max="6" width="15.28125" style="11" customWidth="1"/>
    <col min="7" max="7" width="33.00390625" style="0" customWidth="1"/>
    <col min="8" max="8" width="20.140625" style="15" customWidth="1"/>
  </cols>
  <sheetData>
    <row r="1" ht="12.75">
      <c r="A1" s="158" t="s">
        <v>200</v>
      </c>
    </row>
    <row r="2" ht="12.75">
      <c r="A2" s="2" t="s">
        <v>436</v>
      </c>
    </row>
    <row r="3" spans="2:7" ht="12.75">
      <c r="B3" s="17" t="s">
        <v>438</v>
      </c>
      <c r="C3" s="88" t="s">
        <v>122</v>
      </c>
      <c r="D3" s="14" t="s">
        <v>332</v>
      </c>
      <c r="E3" s="9" t="s">
        <v>335</v>
      </c>
      <c r="F3" s="9" t="s">
        <v>378</v>
      </c>
      <c r="G3" s="9" t="s">
        <v>295</v>
      </c>
    </row>
    <row r="4" spans="3:7" ht="12.75">
      <c r="C4"/>
      <c r="G4" s="15"/>
    </row>
    <row r="5" spans="2:8" ht="78.75">
      <c r="B5" s="16" t="s">
        <v>500</v>
      </c>
      <c r="C5" t="s">
        <v>568</v>
      </c>
      <c r="D5" s="12" t="s">
        <v>439</v>
      </c>
      <c r="E5" s="8" t="s">
        <v>198</v>
      </c>
      <c r="F5" s="23">
        <v>770</v>
      </c>
      <c r="G5" s="24" t="s">
        <v>437</v>
      </c>
      <c r="H5" s="16"/>
    </row>
    <row r="6" spans="2:7" ht="147.75" customHeight="1">
      <c r="B6" s="16" t="s">
        <v>501</v>
      </c>
      <c r="C6" t="s">
        <v>569</v>
      </c>
      <c r="D6" s="12" t="s">
        <v>440</v>
      </c>
      <c r="E6" s="8" t="s">
        <v>197</v>
      </c>
      <c r="F6" s="11">
        <v>860</v>
      </c>
      <c r="G6" s="24" t="s">
        <v>498</v>
      </c>
    </row>
    <row r="7" spans="2:7" ht="126" customHeight="1">
      <c r="B7" s="16" t="s">
        <v>147</v>
      </c>
      <c r="C7" t="s">
        <v>570</v>
      </c>
      <c r="D7" s="12" t="s">
        <v>499</v>
      </c>
      <c r="E7" s="8" t="s">
        <v>292</v>
      </c>
      <c r="F7" s="11">
        <v>1030</v>
      </c>
      <c r="G7" s="24" t="s">
        <v>146</v>
      </c>
    </row>
    <row r="8" spans="2:3" ht="12.75">
      <c r="B8" s="21"/>
      <c r="C8"/>
    </row>
    <row r="9" spans="2:7" ht="78.75">
      <c r="B9" s="16" t="s">
        <v>260</v>
      </c>
      <c r="C9" t="s">
        <v>571</v>
      </c>
      <c r="D9" s="12" t="s">
        <v>440</v>
      </c>
      <c r="E9" s="64" t="s">
        <v>261</v>
      </c>
      <c r="F9" s="11">
        <v>768</v>
      </c>
      <c r="G9" t="s">
        <v>259</v>
      </c>
    </row>
  </sheetData>
  <printOptions/>
  <pageMargins left="0.75" right="0.75" top="1" bottom="1" header="0.5" footer="0.5"/>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1:J81"/>
  <sheetViews>
    <sheetView workbookViewId="0" topLeftCell="D1">
      <selection activeCell="F57" sqref="F57:H57"/>
    </sheetView>
  </sheetViews>
  <sheetFormatPr defaultColWidth="9.140625" defaultRowHeight="12.75"/>
  <cols>
    <col min="1" max="1" width="5.421875" style="0" customWidth="1"/>
    <col min="2" max="2" width="28.140625" style="1" bestFit="1" customWidth="1"/>
    <col min="3" max="3" width="23.421875" style="1" customWidth="1"/>
    <col min="4" max="4" width="5.28125" style="1" bestFit="1" customWidth="1"/>
    <col min="5" max="5" width="12.8515625" style="13" bestFit="1" customWidth="1"/>
    <col min="6" max="6" width="15.140625" style="11" bestFit="1" customWidth="1"/>
    <col min="7" max="7" width="10.00390625" style="27" bestFit="1" customWidth="1"/>
    <col min="8" max="8" width="10.8515625" style="11" bestFit="1" customWidth="1"/>
    <col min="9" max="9" width="33.00390625" style="0" customWidth="1"/>
    <col min="10" max="10" width="20.140625" style="15" customWidth="1"/>
  </cols>
  <sheetData>
    <row r="1" ht="12.75">
      <c r="A1" s="157" t="s">
        <v>17</v>
      </c>
    </row>
    <row r="2" ht="12.75">
      <c r="A2" s="2"/>
    </row>
    <row r="3" ht="12.75">
      <c r="A3" s="2" t="s">
        <v>203</v>
      </c>
    </row>
    <row r="4" spans="2:9" ht="12.75">
      <c r="B4" s="10" t="s">
        <v>199</v>
      </c>
      <c r="C4" s="2" t="s">
        <v>205</v>
      </c>
      <c r="D4" s="2" t="s">
        <v>150</v>
      </c>
      <c r="E4" s="14" t="s">
        <v>202</v>
      </c>
      <c r="F4" s="9" t="s">
        <v>204</v>
      </c>
      <c r="G4" s="28" t="s">
        <v>214</v>
      </c>
      <c r="H4" s="9" t="s">
        <v>201</v>
      </c>
      <c r="I4" s="9" t="s">
        <v>295</v>
      </c>
    </row>
    <row r="5" spans="2:9" ht="58.5">
      <c r="B5" s="8" t="s">
        <v>209</v>
      </c>
      <c r="C5" s="16" t="s">
        <v>18</v>
      </c>
      <c r="D5" t="s">
        <v>572</v>
      </c>
      <c r="E5" s="13">
        <v>7</v>
      </c>
      <c r="F5" s="26">
        <f>35</f>
        <v>35</v>
      </c>
      <c r="G5" s="26">
        <v>4</v>
      </c>
      <c r="H5" s="58">
        <f>SUM(E5*F5*G5)</f>
        <v>980</v>
      </c>
      <c r="I5" s="24" t="s">
        <v>27</v>
      </c>
    </row>
    <row r="6" spans="3:9" ht="12.75">
      <c r="C6" s="16"/>
      <c r="D6"/>
      <c r="E6" s="13">
        <v>7</v>
      </c>
      <c r="F6" s="11">
        <v>10</v>
      </c>
      <c r="G6" s="26">
        <v>4</v>
      </c>
      <c r="H6" s="25">
        <f>SUM(E6*F6*G6)</f>
        <v>280</v>
      </c>
      <c r="I6" t="s">
        <v>206</v>
      </c>
    </row>
    <row r="7" spans="2:9" ht="12.75">
      <c r="B7" s="16"/>
      <c r="C7" s="16"/>
      <c r="D7" s="2"/>
      <c r="E7" s="13">
        <v>7</v>
      </c>
      <c r="F7" s="66">
        <f>SUM(H7/G7/E7)</f>
        <v>45</v>
      </c>
      <c r="G7" s="26">
        <v>4</v>
      </c>
      <c r="H7" s="59">
        <f>SUM(H5:H6)</f>
        <v>1260</v>
      </c>
      <c r="I7" t="s">
        <v>289</v>
      </c>
    </row>
    <row r="8" spans="2:9" ht="12.75">
      <c r="B8" s="16"/>
      <c r="C8" s="16"/>
      <c r="D8" s="2"/>
      <c r="E8" s="14"/>
      <c r="F8" s="9"/>
      <c r="G8" s="28"/>
      <c r="H8" s="9"/>
      <c r="I8" s="9"/>
    </row>
    <row r="9" spans="2:10" ht="12.75">
      <c r="B9" s="10" t="s">
        <v>208</v>
      </c>
      <c r="C9" s="16"/>
      <c r="D9"/>
      <c r="E9" s="13">
        <v>5</v>
      </c>
      <c r="F9" s="23">
        <v>48</v>
      </c>
      <c r="G9" s="26">
        <v>4</v>
      </c>
      <c r="H9" s="25">
        <f>SUM(E9*F9*G9)</f>
        <v>960</v>
      </c>
      <c r="I9" s="22" t="s">
        <v>212</v>
      </c>
      <c r="J9" s="16"/>
    </row>
    <row r="10" spans="2:9" ht="46.5" customHeight="1">
      <c r="B10" s="21"/>
      <c r="C10" s="21"/>
      <c r="D10"/>
      <c r="E10" s="13">
        <v>2</v>
      </c>
      <c r="F10" s="11">
        <v>78</v>
      </c>
      <c r="G10" s="26">
        <v>4</v>
      </c>
      <c r="H10" s="25">
        <f>SUM(E10*F10*G10)</f>
        <v>624</v>
      </c>
      <c r="I10" s="22" t="s">
        <v>211</v>
      </c>
    </row>
    <row r="11" spans="2:9" ht="33.75">
      <c r="B11" s="8" t="s">
        <v>210</v>
      </c>
      <c r="C11" s="16" t="s">
        <v>19</v>
      </c>
      <c r="D11" t="s">
        <v>573</v>
      </c>
      <c r="E11" s="13">
        <f>SUM(E9:E10)</f>
        <v>7</v>
      </c>
      <c r="F11" s="66">
        <f>SUM(H11/G11/E11)</f>
        <v>56.57142857142857</v>
      </c>
      <c r="G11" s="26">
        <v>4</v>
      </c>
      <c r="H11" s="59">
        <f>SUM(H9:H10)</f>
        <v>1584</v>
      </c>
      <c r="I11" t="s">
        <v>207</v>
      </c>
    </row>
    <row r="12" spans="2:4" ht="12.75">
      <c r="B12" s="21"/>
      <c r="C12" s="21"/>
      <c r="D12"/>
    </row>
    <row r="13" spans="2:9" ht="12.75">
      <c r="B13" s="10" t="s">
        <v>233</v>
      </c>
      <c r="C13" s="2" t="s">
        <v>205</v>
      </c>
      <c r="D13" s="2" t="s">
        <v>333</v>
      </c>
      <c r="E13" s="14" t="s">
        <v>202</v>
      </c>
      <c r="F13" s="9" t="s">
        <v>204</v>
      </c>
      <c r="G13" s="28" t="s">
        <v>214</v>
      </c>
      <c r="H13" s="9" t="s">
        <v>201</v>
      </c>
      <c r="I13" s="9" t="s">
        <v>295</v>
      </c>
    </row>
    <row r="14" spans="4:9" ht="12.75">
      <c r="D14"/>
      <c r="I14" s="22"/>
    </row>
    <row r="15" spans="2:9" ht="48.75">
      <c r="B15" s="8" t="s">
        <v>264</v>
      </c>
      <c r="C15" s="30" t="s">
        <v>143</v>
      </c>
      <c r="D15" t="s">
        <v>574</v>
      </c>
      <c r="E15" s="13">
        <v>7</v>
      </c>
      <c r="F15" s="11">
        <f>4.75+6.5+4.25</f>
        <v>15.5</v>
      </c>
      <c r="G15" s="26">
        <v>4</v>
      </c>
      <c r="H15" s="25">
        <f>SUM(E15*F15*G15)</f>
        <v>434</v>
      </c>
      <c r="I15" s="24" t="s">
        <v>28</v>
      </c>
    </row>
    <row r="16" spans="4:9" ht="12.75">
      <c r="D16"/>
      <c r="F16" s="11">
        <v>3.5</v>
      </c>
      <c r="G16" s="26">
        <v>4</v>
      </c>
      <c r="H16" s="25">
        <f>SUM(F16*G16)</f>
        <v>14</v>
      </c>
      <c r="I16" s="22" t="s">
        <v>170</v>
      </c>
    </row>
    <row r="17" spans="4:9" ht="12.75">
      <c r="D17"/>
      <c r="E17" s="13">
        <v>7</v>
      </c>
      <c r="F17" s="11">
        <v>20</v>
      </c>
      <c r="H17" s="11">
        <f>SUM(E17*F17)</f>
        <v>140</v>
      </c>
      <c r="I17" s="22" t="s">
        <v>265</v>
      </c>
    </row>
    <row r="18" spans="4:9" ht="12.75">
      <c r="D18"/>
      <c r="E18" s="13">
        <v>7</v>
      </c>
      <c r="F18" s="65">
        <f>SUM(H18/G18/E18)</f>
        <v>21</v>
      </c>
      <c r="G18" s="26">
        <v>4</v>
      </c>
      <c r="H18" s="9">
        <f>SUM(H15:H17)</f>
        <v>588</v>
      </c>
      <c r="I18" t="s">
        <v>207</v>
      </c>
    </row>
    <row r="19" spans="4:8" ht="5.25" customHeight="1">
      <c r="D19"/>
      <c r="H19" s="9"/>
    </row>
    <row r="20" spans="4:9" ht="12.75">
      <c r="D20"/>
      <c r="E20" s="13">
        <v>7</v>
      </c>
      <c r="F20" s="11">
        <v>10</v>
      </c>
      <c r="G20" s="26">
        <v>4</v>
      </c>
      <c r="H20" s="25">
        <f>SUM(E20*F20*G20)</f>
        <v>280</v>
      </c>
      <c r="I20" t="s">
        <v>206</v>
      </c>
    </row>
    <row r="21" spans="4:9" ht="12.75">
      <c r="D21"/>
      <c r="E21" s="13">
        <v>7</v>
      </c>
      <c r="F21" s="66">
        <f>SUM(H21/G21/E21)</f>
        <v>31</v>
      </c>
      <c r="G21" s="27">
        <v>4</v>
      </c>
      <c r="H21" s="59">
        <f>SUM(H18:H20)</f>
        <v>868</v>
      </c>
      <c r="I21" t="s">
        <v>289</v>
      </c>
    </row>
    <row r="22" ht="12.75">
      <c r="D22"/>
    </row>
    <row r="23" spans="2:9" ht="12.75">
      <c r="B23" s="10" t="s">
        <v>266</v>
      </c>
      <c r="C23" s="2" t="s">
        <v>205</v>
      </c>
      <c r="D23" s="88" t="s">
        <v>122</v>
      </c>
      <c r="E23" s="14" t="s">
        <v>202</v>
      </c>
      <c r="F23" s="9" t="s">
        <v>204</v>
      </c>
      <c r="G23" s="28" t="s">
        <v>214</v>
      </c>
      <c r="H23" s="9" t="s">
        <v>201</v>
      </c>
      <c r="I23" s="9" t="s">
        <v>295</v>
      </c>
    </row>
    <row r="24" ht="12.75">
      <c r="D24"/>
    </row>
    <row r="25" spans="2:9" ht="19.5">
      <c r="B25" s="8" t="s">
        <v>268</v>
      </c>
      <c r="C25" s="24" t="s">
        <v>20</v>
      </c>
      <c r="D25" t="s">
        <v>575</v>
      </c>
      <c r="E25" s="13">
        <v>7</v>
      </c>
      <c r="F25" s="11">
        <v>910</v>
      </c>
      <c r="G25" s="27">
        <v>3</v>
      </c>
      <c r="I25" s="22" t="s">
        <v>269</v>
      </c>
    </row>
    <row r="26" spans="4:9" ht="12.75">
      <c r="D26"/>
      <c r="E26" s="13">
        <v>7</v>
      </c>
      <c r="F26" s="11">
        <v>385</v>
      </c>
      <c r="G26" s="27">
        <v>1</v>
      </c>
      <c r="I26" s="22" t="s">
        <v>270</v>
      </c>
    </row>
    <row r="27" spans="4:9" ht="12.75">
      <c r="D27"/>
      <c r="E27" s="13">
        <v>7</v>
      </c>
      <c r="F27" s="11">
        <f>SUM(H27/E27)</f>
        <v>185</v>
      </c>
      <c r="H27" s="59">
        <f>SUM(F25:F26)</f>
        <v>1295</v>
      </c>
      <c r="I27" s="22" t="s">
        <v>151</v>
      </c>
    </row>
    <row r="28" spans="4:9" ht="12.75">
      <c r="D28"/>
      <c r="E28" s="13">
        <v>7</v>
      </c>
      <c r="F28" s="66">
        <f>SUM(H28/G28/E28)</f>
        <v>46.25</v>
      </c>
      <c r="G28" s="27">
        <f>SUM(G25:G27)</f>
        <v>4</v>
      </c>
      <c r="H28" s="23">
        <v>1295</v>
      </c>
      <c r="I28" s="22" t="s">
        <v>601</v>
      </c>
    </row>
    <row r="29" spans="4:9" ht="12.75">
      <c r="D29"/>
      <c r="H29" s="9"/>
      <c r="I29" s="22"/>
    </row>
    <row r="30" spans="2:9" ht="185.25">
      <c r="B30" s="8" t="s">
        <v>273</v>
      </c>
      <c r="C30" s="30" t="s">
        <v>267</v>
      </c>
      <c r="D30" t="s">
        <v>576</v>
      </c>
      <c r="E30" s="13">
        <v>7</v>
      </c>
      <c r="F30" s="66">
        <f>SUM(H30/G30/E30)</f>
        <v>60.892857142857146</v>
      </c>
      <c r="G30" s="27">
        <v>4</v>
      </c>
      <c r="H30" s="59">
        <f>(90+175)*2+(85+150)*5</f>
        <v>1705</v>
      </c>
      <c r="I30" s="24" t="s">
        <v>171</v>
      </c>
    </row>
    <row r="31" ht="12.75">
      <c r="D31"/>
    </row>
    <row r="32" spans="2:9" ht="97.5">
      <c r="B32" s="159" t="s">
        <v>274</v>
      </c>
      <c r="C32" s="160" t="s">
        <v>21</v>
      </c>
      <c r="D32" s="149" t="s">
        <v>577</v>
      </c>
      <c r="E32" s="161">
        <v>7</v>
      </c>
      <c r="F32" s="70">
        <v>60</v>
      </c>
      <c r="G32" s="162">
        <v>1</v>
      </c>
      <c r="H32" s="70">
        <f>SUM(E32*F32*G32)</f>
        <v>420</v>
      </c>
      <c r="I32" s="163" t="s">
        <v>271</v>
      </c>
    </row>
    <row r="33" spans="4:9" ht="12.75">
      <c r="D33"/>
      <c r="E33" s="13">
        <v>7</v>
      </c>
      <c r="F33" s="11">
        <v>49</v>
      </c>
      <c r="G33" s="27">
        <v>3</v>
      </c>
      <c r="H33" s="11">
        <f>SUM(E33*F33*G33)</f>
        <v>1029</v>
      </c>
      <c r="I33" s="22" t="s">
        <v>272</v>
      </c>
    </row>
    <row r="34" spans="4:9" ht="19.5">
      <c r="D34"/>
      <c r="E34" s="13">
        <v>7</v>
      </c>
      <c r="F34" s="66">
        <f>SUM(H34/G34/E34)</f>
        <v>51.75</v>
      </c>
      <c r="G34" s="27">
        <f>SUM(G32:G33)</f>
        <v>4</v>
      </c>
      <c r="H34" s="59">
        <f>SUM(H32:H33)</f>
        <v>1449</v>
      </c>
      <c r="I34" s="67" t="s">
        <v>36</v>
      </c>
    </row>
    <row r="35" spans="4:8" ht="12.75">
      <c r="D35"/>
      <c r="H35" s="9"/>
    </row>
    <row r="36" spans="2:9" ht="12.75">
      <c r="B36" s="10" t="s">
        <v>287</v>
      </c>
      <c r="C36" s="2" t="s">
        <v>205</v>
      </c>
      <c r="D36" s="2" t="s">
        <v>333</v>
      </c>
      <c r="E36" s="14" t="s">
        <v>202</v>
      </c>
      <c r="F36" s="9" t="s">
        <v>204</v>
      </c>
      <c r="G36" s="28" t="s">
        <v>214</v>
      </c>
      <c r="H36" s="9" t="s">
        <v>201</v>
      </c>
      <c r="I36" s="9" t="s">
        <v>295</v>
      </c>
    </row>
    <row r="37" spans="4:8" ht="12.75">
      <c r="D37"/>
      <c r="H37" s="9"/>
    </row>
    <row r="38" spans="2:9" ht="29.25">
      <c r="B38" s="8" t="s">
        <v>288</v>
      </c>
      <c r="C38" s="24" t="s">
        <v>22</v>
      </c>
      <c r="D38" t="s">
        <v>578</v>
      </c>
      <c r="E38" s="13">
        <v>7</v>
      </c>
      <c r="F38" s="11">
        <v>65</v>
      </c>
      <c r="G38" s="27">
        <v>3</v>
      </c>
      <c r="H38" s="11">
        <f>SUM(E38*F38*G38)</f>
        <v>1365</v>
      </c>
      <c r="I38" s="22" t="s">
        <v>272</v>
      </c>
    </row>
    <row r="39" spans="4:9" ht="12.75">
      <c r="D39"/>
      <c r="E39" s="13">
        <v>7</v>
      </c>
      <c r="F39" s="11">
        <v>65</v>
      </c>
      <c r="G39" s="27">
        <v>1</v>
      </c>
      <c r="H39" s="11">
        <f>SUM(E39*F39*G39)</f>
        <v>455</v>
      </c>
      <c r="I39" s="22" t="s">
        <v>271</v>
      </c>
    </row>
    <row r="40" spans="4:8" ht="12.75">
      <c r="D40"/>
      <c r="E40" s="13">
        <v>7</v>
      </c>
      <c r="F40" s="66">
        <f>SUM(H40/G40/E40)</f>
        <v>65</v>
      </c>
      <c r="G40" s="27">
        <f>SUM(G38:G39)</f>
        <v>4</v>
      </c>
      <c r="H40" s="9">
        <f>SUM(H38:H39)</f>
        <v>1820</v>
      </c>
    </row>
    <row r="41" spans="4:8" ht="3" customHeight="1">
      <c r="D41"/>
      <c r="H41" s="9"/>
    </row>
    <row r="42" spans="4:9" ht="12.75">
      <c r="D42"/>
      <c r="E42" s="13">
        <v>7</v>
      </c>
      <c r="F42" s="11">
        <v>10</v>
      </c>
      <c r="G42" s="26">
        <v>4</v>
      </c>
      <c r="H42" s="25">
        <f>SUM(E42*F42*G42)</f>
        <v>280</v>
      </c>
      <c r="I42" t="s">
        <v>206</v>
      </c>
    </row>
    <row r="43" spans="4:9" ht="12.75">
      <c r="D43"/>
      <c r="E43" s="13">
        <v>7</v>
      </c>
      <c r="F43" s="66">
        <f>SUM(H43/G43/E43)</f>
        <v>75</v>
      </c>
      <c r="G43" s="27">
        <v>4</v>
      </c>
      <c r="H43" s="59">
        <f>SUM(H40:H42)</f>
        <v>2100</v>
      </c>
      <c r="I43" t="s">
        <v>289</v>
      </c>
    </row>
    <row r="44" spans="4:8" ht="12.75">
      <c r="D44"/>
      <c r="H44" s="9"/>
    </row>
    <row r="45" spans="4:8" ht="12.75">
      <c r="D45"/>
      <c r="H45" s="9"/>
    </row>
    <row r="46" spans="2:9" ht="16.5">
      <c r="B46" s="8" t="s">
        <v>290</v>
      </c>
      <c r="D46" t="s">
        <v>579</v>
      </c>
      <c r="E46" s="13">
        <v>7</v>
      </c>
      <c r="F46" s="11">
        <v>56.67</v>
      </c>
      <c r="G46" s="27">
        <v>3</v>
      </c>
      <c r="H46" s="11">
        <f>SUM(E46*F46*G46)</f>
        <v>1190.07</v>
      </c>
      <c r="I46" s="22" t="s">
        <v>272</v>
      </c>
    </row>
    <row r="47" spans="4:9" ht="12.75">
      <c r="D47"/>
      <c r="E47" s="13">
        <v>7</v>
      </c>
      <c r="F47" s="11">
        <v>145</v>
      </c>
      <c r="G47" s="27">
        <v>1</v>
      </c>
      <c r="H47" s="11">
        <f>SUM(E47*F47*G47)</f>
        <v>1015</v>
      </c>
      <c r="I47" s="22" t="s">
        <v>271</v>
      </c>
    </row>
    <row r="48" spans="4:9" ht="12.75">
      <c r="D48"/>
      <c r="E48" s="13">
        <v>7</v>
      </c>
      <c r="F48" s="66">
        <f>SUM(H48/G48/E48)</f>
        <v>78.75249999999998</v>
      </c>
      <c r="G48" s="27">
        <f>SUM(G46:G47)</f>
        <v>4</v>
      </c>
      <c r="H48" s="59">
        <f>SUM(H46:H47)</f>
        <v>2205.0699999999997</v>
      </c>
      <c r="I48" s="22" t="s">
        <v>201</v>
      </c>
    </row>
    <row r="49" spans="4:8" ht="5.25" customHeight="1">
      <c r="D49"/>
      <c r="H49" s="9"/>
    </row>
    <row r="50" spans="4:9" ht="12.75">
      <c r="D50"/>
      <c r="E50" s="13">
        <v>7</v>
      </c>
      <c r="F50" s="11">
        <v>10</v>
      </c>
      <c r="G50" s="26">
        <v>4</v>
      </c>
      <c r="H50" s="25">
        <f>SUM(E50*F50*G50)</f>
        <v>280</v>
      </c>
      <c r="I50" t="s">
        <v>206</v>
      </c>
    </row>
    <row r="51" spans="4:9" ht="12.75">
      <c r="D51"/>
      <c r="E51" s="13">
        <v>7</v>
      </c>
      <c r="F51" s="66">
        <f>SUM(H51/G51/E51)</f>
        <v>88.75249999999998</v>
      </c>
      <c r="G51" s="27">
        <v>4</v>
      </c>
      <c r="H51" s="59">
        <f>SUM(H48:H50)</f>
        <v>2485.0699999999997</v>
      </c>
      <c r="I51" t="s">
        <v>289</v>
      </c>
    </row>
    <row r="52" spans="2:8" ht="12.75">
      <c r="B52" s="8"/>
      <c r="D52"/>
      <c r="H52" s="9"/>
    </row>
    <row r="53" spans="2:9" ht="12.75">
      <c r="B53" s="10" t="s">
        <v>12</v>
      </c>
      <c r="C53" s="2" t="s">
        <v>205</v>
      </c>
      <c r="D53" s="2" t="s">
        <v>333</v>
      </c>
      <c r="E53" s="14" t="s">
        <v>202</v>
      </c>
      <c r="F53" s="9" t="s">
        <v>204</v>
      </c>
      <c r="G53" s="28" t="s">
        <v>214</v>
      </c>
      <c r="H53" s="9" t="s">
        <v>201</v>
      </c>
      <c r="I53" s="9" t="s">
        <v>295</v>
      </c>
    </row>
    <row r="54" spans="4:8" ht="12.75">
      <c r="D54"/>
      <c r="H54" s="9"/>
    </row>
    <row r="55" spans="2:9" ht="39">
      <c r="B55" s="8" t="s">
        <v>13</v>
      </c>
      <c r="C55" s="24" t="s">
        <v>23</v>
      </c>
      <c r="D55" t="s">
        <v>580</v>
      </c>
      <c r="E55" s="13">
        <v>7</v>
      </c>
      <c r="F55" s="11">
        <v>24</v>
      </c>
      <c r="G55" s="27">
        <v>4</v>
      </c>
      <c r="H55" s="9">
        <f>SUM(E55*F55*G55)</f>
        <v>672</v>
      </c>
      <c r="I55" s="22" t="s">
        <v>14</v>
      </c>
    </row>
    <row r="56" spans="4:9" ht="12.75">
      <c r="D56"/>
      <c r="E56" s="13">
        <v>7</v>
      </c>
      <c r="F56" s="11">
        <v>10</v>
      </c>
      <c r="G56" s="26">
        <v>4</v>
      </c>
      <c r="H56" s="25">
        <f>SUM(E56*F56*G56)</f>
        <v>280</v>
      </c>
      <c r="I56" t="s">
        <v>206</v>
      </c>
    </row>
    <row r="57" spans="4:9" ht="12.75">
      <c r="D57"/>
      <c r="E57" s="13">
        <v>7</v>
      </c>
      <c r="F57" s="66">
        <f>SUM(H57/G57/E57)</f>
        <v>34</v>
      </c>
      <c r="G57" s="27">
        <v>4</v>
      </c>
      <c r="H57" s="59">
        <f>SUM(H54:H56)</f>
        <v>952</v>
      </c>
      <c r="I57" s="22" t="s">
        <v>289</v>
      </c>
    </row>
    <row r="58" spans="4:8" ht="12.75">
      <c r="D58"/>
      <c r="H58" s="9"/>
    </row>
    <row r="59" spans="2:9" ht="12.75">
      <c r="B59" s="10" t="s">
        <v>263</v>
      </c>
      <c r="C59" s="2" t="s">
        <v>205</v>
      </c>
      <c r="D59" s="2" t="s">
        <v>333</v>
      </c>
      <c r="E59" s="14" t="s">
        <v>202</v>
      </c>
      <c r="F59" s="9" t="s">
        <v>204</v>
      </c>
      <c r="G59" s="28" t="s">
        <v>214</v>
      </c>
      <c r="H59" s="9" t="s">
        <v>201</v>
      </c>
      <c r="I59" s="9" t="s">
        <v>295</v>
      </c>
    </row>
    <row r="60" spans="4:8" ht="12.75">
      <c r="D60"/>
      <c r="H60" s="9"/>
    </row>
    <row r="61" spans="2:9" ht="39">
      <c r="B61" s="8" t="s">
        <v>262</v>
      </c>
      <c r="C61" s="24" t="s">
        <v>24</v>
      </c>
      <c r="D61" t="s">
        <v>581</v>
      </c>
      <c r="E61" s="13">
        <v>7</v>
      </c>
      <c r="F61" s="66">
        <f>SUM(H61/G61/E61)</f>
        <v>14.464285714285714</v>
      </c>
      <c r="G61" s="27">
        <v>4</v>
      </c>
      <c r="H61" s="66">
        <v>405</v>
      </c>
      <c r="I61" s="24" t="s">
        <v>30</v>
      </c>
    </row>
    <row r="62" spans="2:9" ht="186" customHeight="1">
      <c r="B62" s="8" t="s">
        <v>15</v>
      </c>
      <c r="C62" s="24" t="s">
        <v>25</v>
      </c>
      <c r="D62" t="s">
        <v>582</v>
      </c>
      <c r="E62" s="13">
        <v>7</v>
      </c>
      <c r="F62" s="66">
        <f>SUM(H62/G62/E62)</f>
        <v>27.178571428571427</v>
      </c>
      <c r="G62" s="27">
        <v>4</v>
      </c>
      <c r="H62" s="66">
        <f>679+40+1.5*4*7</f>
        <v>761</v>
      </c>
      <c r="I62" s="24" t="s">
        <v>29</v>
      </c>
    </row>
    <row r="63" spans="2:9" ht="214.5">
      <c r="B63" s="8" t="s">
        <v>16</v>
      </c>
      <c r="C63" s="24" t="s">
        <v>26</v>
      </c>
      <c r="D63" t="s">
        <v>583</v>
      </c>
      <c r="E63" s="13">
        <v>7</v>
      </c>
      <c r="F63" s="66">
        <f>SUM(H63/G63/E63)</f>
        <v>75.78571428571429</v>
      </c>
      <c r="G63" s="27">
        <v>4</v>
      </c>
      <c r="H63" s="66">
        <f>((350+350*15%)+(58+20)*1+50)*4</f>
        <v>2122</v>
      </c>
      <c r="I63" s="24" t="s">
        <v>31</v>
      </c>
    </row>
    <row r="64" ht="12.75">
      <c r="H64" s="9"/>
    </row>
    <row r="65" ht="12.75">
      <c r="H65" s="9"/>
    </row>
    <row r="66" ht="12.75">
      <c r="H66" s="9"/>
    </row>
    <row r="67" ht="12.75">
      <c r="H67" s="9"/>
    </row>
    <row r="68" ht="12.75">
      <c r="H68" s="9"/>
    </row>
    <row r="70" spans="1:9" ht="12.75">
      <c r="A70" s="32"/>
      <c r="B70" s="33" t="s">
        <v>280</v>
      </c>
      <c r="C70" s="34"/>
      <c r="D70" s="34"/>
      <c r="E70" s="35"/>
      <c r="F70" s="36"/>
      <c r="G70" s="37"/>
      <c r="H70" s="36"/>
      <c r="I70" s="38"/>
    </row>
    <row r="71" spans="1:9" ht="12.75">
      <c r="A71" s="39"/>
      <c r="B71" s="40"/>
      <c r="C71" s="41"/>
      <c r="D71" s="41"/>
      <c r="E71" s="42"/>
      <c r="F71" s="43"/>
      <c r="G71" s="44"/>
      <c r="H71" s="43"/>
      <c r="I71" s="45"/>
    </row>
    <row r="72" spans="1:9" ht="18.75">
      <c r="A72" s="39"/>
      <c r="B72" s="46"/>
      <c r="C72" s="41"/>
      <c r="D72" s="41"/>
      <c r="E72" s="42">
        <v>7</v>
      </c>
      <c r="F72" s="43">
        <f>588+150+40+42</f>
        <v>820</v>
      </c>
      <c r="G72" s="44">
        <v>4</v>
      </c>
      <c r="H72" s="47">
        <f>SUM(F72*G72)</f>
        <v>3280</v>
      </c>
      <c r="I72" s="48" t="s">
        <v>281</v>
      </c>
    </row>
    <row r="73" spans="1:9" ht="33.75">
      <c r="A73" s="39">
        <v>1</v>
      </c>
      <c r="B73" s="49" t="s">
        <v>286</v>
      </c>
      <c r="C73" s="41"/>
      <c r="D73" s="41"/>
      <c r="E73" s="42"/>
      <c r="F73" s="43"/>
      <c r="G73" s="44"/>
      <c r="H73" s="43"/>
      <c r="I73" s="45"/>
    </row>
    <row r="74" spans="1:9" ht="12.75">
      <c r="A74" s="39"/>
      <c r="B74" s="40"/>
      <c r="C74" s="41"/>
      <c r="D74" s="41"/>
      <c r="E74" s="42"/>
      <c r="F74" s="43"/>
      <c r="G74" s="44"/>
      <c r="H74" s="43"/>
      <c r="I74" s="45"/>
    </row>
    <row r="75" spans="1:9" ht="33.75">
      <c r="A75" s="39"/>
      <c r="B75" s="49" t="s">
        <v>282</v>
      </c>
      <c r="C75" s="50" t="s">
        <v>277</v>
      </c>
      <c r="D75" s="50"/>
      <c r="E75" s="42">
        <v>2</v>
      </c>
      <c r="F75" s="43">
        <v>248</v>
      </c>
      <c r="G75" s="44">
        <v>3</v>
      </c>
      <c r="H75" s="43">
        <f>SUM(E75*F75*G75)</f>
        <v>1488</v>
      </c>
      <c r="I75" s="48" t="s">
        <v>272</v>
      </c>
    </row>
    <row r="76" spans="1:9" ht="12.75">
      <c r="A76" s="39"/>
      <c r="B76" s="41"/>
      <c r="C76" s="41"/>
      <c r="D76" s="41"/>
      <c r="E76" s="42">
        <v>2</v>
      </c>
      <c r="F76" s="43">
        <v>300</v>
      </c>
      <c r="G76" s="44">
        <v>1</v>
      </c>
      <c r="H76" s="43">
        <f>SUM(E76*F76*G76)</f>
        <v>600</v>
      </c>
      <c r="I76" s="48" t="s">
        <v>271</v>
      </c>
    </row>
    <row r="77" spans="1:9" ht="50.25">
      <c r="A77" s="39">
        <v>2</v>
      </c>
      <c r="B77" s="49" t="s">
        <v>278</v>
      </c>
      <c r="C77" s="41"/>
      <c r="D77" s="41"/>
      <c r="E77" s="42"/>
      <c r="F77" s="43"/>
      <c r="G77" s="44"/>
      <c r="H77" s="43"/>
      <c r="I77" s="45"/>
    </row>
    <row r="78" spans="1:9" ht="12.75">
      <c r="A78" s="39"/>
      <c r="B78" s="41"/>
      <c r="C78" s="41"/>
      <c r="D78" s="41"/>
      <c r="E78" s="42">
        <v>5</v>
      </c>
      <c r="F78" s="43">
        <f>F75+50</f>
        <v>298</v>
      </c>
      <c r="G78" s="44">
        <v>3</v>
      </c>
      <c r="H78" s="43">
        <f>SUM(E78*F78*G78)</f>
        <v>4470</v>
      </c>
      <c r="I78" s="48" t="s">
        <v>275</v>
      </c>
    </row>
    <row r="79" spans="1:9" ht="12.75">
      <c r="A79" s="39"/>
      <c r="B79" s="41"/>
      <c r="C79" s="41"/>
      <c r="D79" s="41"/>
      <c r="E79" s="42">
        <v>5</v>
      </c>
      <c r="F79" s="43">
        <f>SUM(F76+76)</f>
        <v>376</v>
      </c>
      <c r="G79" s="44">
        <v>1</v>
      </c>
      <c r="H79" s="43">
        <f>SUM(E79*F79*G79)</f>
        <v>1880</v>
      </c>
      <c r="I79" s="48" t="s">
        <v>276</v>
      </c>
    </row>
    <row r="80" spans="1:9" ht="12.75">
      <c r="A80" s="39"/>
      <c r="B80" s="41"/>
      <c r="C80" s="41"/>
      <c r="D80" s="41"/>
      <c r="E80" s="42"/>
      <c r="F80" s="43"/>
      <c r="G80" s="44"/>
      <c r="H80" s="47"/>
      <c r="I80" s="45"/>
    </row>
    <row r="81" spans="1:9" ht="12.75">
      <c r="A81" s="51"/>
      <c r="B81" s="52"/>
      <c r="C81" s="52"/>
      <c r="D81" s="52"/>
      <c r="E81" s="53"/>
      <c r="F81" s="54"/>
      <c r="G81" s="55"/>
      <c r="H81" s="56">
        <f>SUM(H75:H79)</f>
        <v>8438</v>
      </c>
      <c r="I81" s="57" t="s">
        <v>279</v>
      </c>
    </row>
  </sheetData>
  <printOptions/>
  <pageMargins left="0.75" right="0.75" top="1" bottom="1" header="0.5" footer="0.5"/>
  <pageSetup horizontalDpi="300" verticalDpi="300" orientation="portrait" paperSize="9" r:id="rId3"/>
  <legacyDrawing r:id="rId2"/>
</worksheet>
</file>

<file path=xl/worksheets/sheet12.xml><?xml version="1.0" encoding="utf-8"?>
<worksheet xmlns="http://schemas.openxmlformats.org/spreadsheetml/2006/main" xmlns:r="http://schemas.openxmlformats.org/officeDocument/2006/relationships">
  <dimension ref="A1:K59"/>
  <sheetViews>
    <sheetView workbookViewId="0" topLeftCell="A1">
      <pane ySplit="3" topLeftCell="BM4" activePane="bottomLeft" state="frozen"/>
      <selection pane="topLeft" activeCell="A1" sqref="A1"/>
      <selection pane="bottomLeft" activeCell="C7" sqref="C7"/>
    </sheetView>
  </sheetViews>
  <sheetFormatPr defaultColWidth="9.140625" defaultRowHeight="12.75"/>
  <cols>
    <col min="1" max="1" width="6.421875" style="0" customWidth="1"/>
    <col min="2" max="2" width="36.421875" style="1" customWidth="1"/>
    <col min="3" max="3" width="6.00390625" style="1" bestFit="1" customWidth="1"/>
    <col min="4" max="4" width="16.421875" style="13" customWidth="1"/>
    <col min="5" max="5" width="27.140625" style="8" customWidth="1"/>
    <col min="6" max="6" width="15.28125" style="11" customWidth="1"/>
    <col min="7" max="7" width="8.421875" style="27" customWidth="1"/>
    <col min="8" max="8" width="15.28125" style="11" customWidth="1"/>
    <col min="10" max="10" width="33.00390625" style="0" customWidth="1"/>
    <col min="11" max="11" width="20.140625" style="15" customWidth="1"/>
  </cols>
  <sheetData>
    <row r="1" ht="12.75">
      <c r="A1" s="158" t="s">
        <v>502</v>
      </c>
    </row>
    <row r="2" spans="1:2" ht="12.75">
      <c r="A2" s="2"/>
      <c r="B2" s="1" t="s">
        <v>291</v>
      </c>
    </row>
    <row r="3" spans="2:10" ht="12.75">
      <c r="B3" s="16" t="s">
        <v>213</v>
      </c>
      <c r="C3" s="88" t="s">
        <v>122</v>
      </c>
      <c r="D3" s="14" t="s">
        <v>142</v>
      </c>
      <c r="E3" s="9" t="s">
        <v>335</v>
      </c>
      <c r="F3" s="9" t="s">
        <v>378</v>
      </c>
      <c r="G3" s="28" t="s">
        <v>214</v>
      </c>
      <c r="H3" s="9" t="s">
        <v>201</v>
      </c>
      <c r="J3" s="9" t="s">
        <v>295</v>
      </c>
    </row>
    <row r="4" spans="3:10" ht="12.75">
      <c r="C4"/>
      <c r="J4" s="15"/>
    </row>
    <row r="5" spans="2:10" ht="105" customHeight="1">
      <c r="B5" s="16" t="s">
        <v>32</v>
      </c>
      <c r="C5" t="s">
        <v>584</v>
      </c>
      <c r="D5" s="29">
        <v>8</v>
      </c>
      <c r="E5" s="8" t="s">
        <v>215</v>
      </c>
      <c r="F5" s="11">
        <v>770</v>
      </c>
      <c r="G5" s="27">
        <v>4</v>
      </c>
      <c r="H5" s="59">
        <f>SUM(F5*G5)</f>
        <v>3080</v>
      </c>
      <c r="J5" s="128" t="s">
        <v>459</v>
      </c>
    </row>
    <row r="6" spans="2:10" ht="13.5" customHeight="1">
      <c r="B6" s="16"/>
      <c r="C6"/>
      <c r="D6" s="29">
        <v>8</v>
      </c>
      <c r="F6" s="59">
        <f>SUM(H5/D6/G6)</f>
        <v>96.25</v>
      </c>
      <c r="G6" s="27">
        <v>4</v>
      </c>
      <c r="H6" s="59"/>
      <c r="J6" s="67" t="s">
        <v>37</v>
      </c>
    </row>
    <row r="7" spans="2:10" ht="101.25">
      <c r="B7" s="16" t="s">
        <v>152</v>
      </c>
      <c r="C7" s="71" t="s">
        <v>585</v>
      </c>
      <c r="D7" s="29" t="s">
        <v>141</v>
      </c>
      <c r="E7" s="8" t="s">
        <v>216</v>
      </c>
      <c r="F7" s="23">
        <v>525</v>
      </c>
      <c r="G7" s="27">
        <v>4</v>
      </c>
      <c r="H7" s="9">
        <f>SUM(F7*G7)</f>
        <v>2100</v>
      </c>
      <c r="J7" s="67" t="s">
        <v>164</v>
      </c>
    </row>
    <row r="8" spans="2:11" ht="12.75">
      <c r="B8" s="16"/>
      <c r="C8"/>
      <c r="D8" s="29">
        <v>5</v>
      </c>
      <c r="F8" s="59">
        <f>SUM(H7/D8/G8)</f>
        <v>105</v>
      </c>
      <c r="G8" s="27">
        <v>4</v>
      </c>
      <c r="H8" s="23"/>
      <c r="J8" s="67" t="s">
        <v>37</v>
      </c>
      <c r="K8" s="16"/>
    </row>
    <row r="9" spans="2:10" ht="204.75">
      <c r="B9" s="16" t="s">
        <v>144</v>
      </c>
      <c r="C9" t="s">
        <v>586</v>
      </c>
      <c r="D9" s="29">
        <v>8</v>
      </c>
      <c r="E9" s="8" t="s">
        <v>217</v>
      </c>
      <c r="F9" s="11">
        <f>525+60+15*4</f>
        <v>645</v>
      </c>
      <c r="G9" s="27">
        <v>4</v>
      </c>
      <c r="H9" s="9">
        <f>SUM(F9*G9)</f>
        <v>2580</v>
      </c>
      <c r="J9" s="30" t="s">
        <v>163</v>
      </c>
    </row>
    <row r="10" spans="2:10" ht="12.75">
      <c r="B10" s="16"/>
      <c r="C10"/>
      <c r="D10" s="29">
        <v>8</v>
      </c>
      <c r="F10" s="59">
        <f>SUM(H9/D10/G10)</f>
        <v>80.625</v>
      </c>
      <c r="G10" s="27">
        <v>4</v>
      </c>
      <c r="H10" s="23"/>
      <c r="J10" s="67" t="s">
        <v>37</v>
      </c>
    </row>
    <row r="11" spans="2:10" ht="124.5" customHeight="1">
      <c r="B11" s="16" t="s">
        <v>154</v>
      </c>
      <c r="C11" t="s">
        <v>587</v>
      </c>
      <c r="D11" s="29">
        <v>8</v>
      </c>
      <c r="E11" s="8" t="s">
        <v>217</v>
      </c>
      <c r="F11" s="11">
        <f>575+70+15*4</f>
        <v>705</v>
      </c>
      <c r="G11" s="27">
        <v>4</v>
      </c>
      <c r="H11" s="9">
        <f>SUM(F11*G11)</f>
        <v>2820</v>
      </c>
      <c r="J11" s="30" t="s">
        <v>165</v>
      </c>
    </row>
    <row r="12" spans="2:10" ht="12.75">
      <c r="B12" s="21"/>
      <c r="C12"/>
      <c r="D12" s="29">
        <v>8</v>
      </c>
      <c r="F12" s="59">
        <f>SUM(H11/D12/G12)</f>
        <v>88.125</v>
      </c>
      <c r="G12" s="27">
        <v>4</v>
      </c>
      <c r="H12" s="23"/>
      <c r="J12" s="67" t="s">
        <v>37</v>
      </c>
    </row>
    <row r="13" spans="2:10" ht="114.75">
      <c r="B13" s="16" t="s">
        <v>218</v>
      </c>
      <c r="C13" t="s">
        <v>589</v>
      </c>
      <c r="D13" s="29">
        <v>5</v>
      </c>
      <c r="E13" s="8" t="s">
        <v>219</v>
      </c>
      <c r="F13" s="11">
        <v>599</v>
      </c>
      <c r="G13" s="27">
        <v>4</v>
      </c>
      <c r="H13" s="9">
        <f>SUM(F13*G13)</f>
        <v>2396</v>
      </c>
      <c r="J13" s="128" t="s">
        <v>8</v>
      </c>
    </row>
    <row r="14" spans="2:10" ht="12.75">
      <c r="B14" s="16"/>
      <c r="C14"/>
      <c r="D14" s="29">
        <v>5</v>
      </c>
      <c r="F14" s="59">
        <f>SUM(H13/D14/G14)</f>
        <v>119.8</v>
      </c>
      <c r="G14" s="27">
        <v>4</v>
      </c>
      <c r="H14" s="23"/>
      <c r="J14" s="67" t="s">
        <v>37</v>
      </c>
    </row>
    <row r="15" spans="2:10" ht="33.75">
      <c r="B15" s="16" t="s">
        <v>228</v>
      </c>
      <c r="C15" t="s">
        <v>590</v>
      </c>
      <c r="D15" s="29">
        <v>5</v>
      </c>
      <c r="E15" s="8" t="s">
        <v>219</v>
      </c>
      <c r="F15" s="11">
        <v>612</v>
      </c>
      <c r="G15" s="27">
        <v>4</v>
      </c>
      <c r="H15" s="9">
        <f>SUM(F15*G15)</f>
        <v>2448</v>
      </c>
      <c r="J15" s="128" t="s">
        <v>480</v>
      </c>
    </row>
    <row r="16" spans="2:10" ht="12.75">
      <c r="B16" s="16"/>
      <c r="C16"/>
      <c r="D16" s="29">
        <v>5</v>
      </c>
      <c r="F16" s="59">
        <f>SUM(H15/D16/G16)</f>
        <v>122.4</v>
      </c>
      <c r="G16" s="27">
        <v>4</v>
      </c>
      <c r="H16" s="23"/>
      <c r="J16" s="67" t="s">
        <v>37</v>
      </c>
    </row>
    <row r="17" spans="2:10" ht="209.25" customHeight="1">
      <c r="B17" s="164" t="s">
        <v>33</v>
      </c>
      <c r="C17" t="s">
        <v>588</v>
      </c>
      <c r="D17" s="29">
        <v>8</v>
      </c>
      <c r="E17" s="8" t="s">
        <v>229</v>
      </c>
      <c r="F17" s="11">
        <f>570+15*3</f>
        <v>615</v>
      </c>
      <c r="G17" s="27">
        <v>4</v>
      </c>
      <c r="H17" s="9">
        <f>SUM(F17*G17)</f>
        <v>2460</v>
      </c>
      <c r="J17" s="128" t="s">
        <v>0</v>
      </c>
    </row>
    <row r="18" spans="2:10" ht="12.75">
      <c r="B18" s="16"/>
      <c r="C18"/>
      <c r="D18" s="29">
        <v>8</v>
      </c>
      <c r="F18" s="59">
        <f>SUM(H17/D18/G18)</f>
        <v>76.875</v>
      </c>
      <c r="G18" s="27">
        <v>4</v>
      </c>
      <c r="H18" s="23"/>
      <c r="J18" s="67" t="s">
        <v>37</v>
      </c>
    </row>
    <row r="19" spans="2:10" ht="112.5">
      <c r="B19" s="16" t="s">
        <v>155</v>
      </c>
      <c r="C19" t="s">
        <v>591</v>
      </c>
      <c r="D19" s="29">
        <v>8</v>
      </c>
      <c r="E19" s="8" t="s">
        <v>232</v>
      </c>
      <c r="F19" s="18">
        <f>SUM(H19/G19)</f>
        <v>610</v>
      </c>
      <c r="G19" s="27">
        <v>4</v>
      </c>
      <c r="H19" s="9">
        <f>630*2+590*2</f>
        <v>2440</v>
      </c>
      <c r="J19" s="30" t="s">
        <v>161</v>
      </c>
    </row>
    <row r="20" spans="3:10" ht="12.75">
      <c r="C20"/>
      <c r="D20" s="29">
        <v>8</v>
      </c>
      <c r="F20" s="59">
        <f>SUM(H19/D20/G20)</f>
        <v>76.25</v>
      </c>
      <c r="G20" s="27">
        <v>4</v>
      </c>
      <c r="H20" s="23"/>
      <c r="J20" s="67" t="s">
        <v>37</v>
      </c>
    </row>
    <row r="21" spans="2:10" ht="130.5" customHeight="1">
      <c r="B21" s="21" t="s">
        <v>156</v>
      </c>
      <c r="C21" t="s">
        <v>592</v>
      </c>
      <c r="D21" s="29">
        <v>8</v>
      </c>
      <c r="E21" s="8" t="s">
        <v>230</v>
      </c>
      <c r="F21" s="18">
        <f>599+35+10+15*3</f>
        <v>689</v>
      </c>
      <c r="G21" s="27">
        <v>4</v>
      </c>
      <c r="H21" s="9">
        <f>SUM(F21*G21)</f>
        <v>2756</v>
      </c>
      <c r="J21" s="30" t="s">
        <v>10</v>
      </c>
    </row>
    <row r="22" spans="3:10" ht="12.75">
      <c r="C22"/>
      <c r="D22" s="29">
        <v>8</v>
      </c>
      <c r="F22" s="59">
        <f>SUM(H21/D22/G22)</f>
        <v>86.125</v>
      </c>
      <c r="G22" s="27">
        <v>4</v>
      </c>
      <c r="H22" s="23"/>
      <c r="J22" s="67" t="s">
        <v>37</v>
      </c>
    </row>
    <row r="23" spans="2:10" ht="133.5" customHeight="1">
      <c r="B23" s="21" t="s">
        <v>157</v>
      </c>
      <c r="C23" t="s">
        <v>593</v>
      </c>
      <c r="D23" s="29">
        <v>8</v>
      </c>
      <c r="E23" s="8" t="s">
        <v>231</v>
      </c>
      <c r="F23" s="70">
        <f>SUM(H23/2)</f>
        <v>780</v>
      </c>
      <c r="G23" s="31" t="s">
        <v>283</v>
      </c>
      <c r="H23" s="9">
        <v>1560</v>
      </c>
      <c r="J23" s="24" t="s">
        <v>472</v>
      </c>
    </row>
    <row r="24" spans="3:10" ht="12.75">
      <c r="C24"/>
      <c r="D24" s="29">
        <v>8</v>
      </c>
      <c r="F24" s="59">
        <f>SUM(H23/D24/G24)</f>
        <v>97.5</v>
      </c>
      <c r="G24" s="165">
        <v>2</v>
      </c>
      <c r="H24" s="23"/>
      <c r="J24" s="67" t="s">
        <v>37</v>
      </c>
    </row>
    <row r="25" spans="2:10" ht="111" customHeight="1">
      <c r="B25" s="16" t="s">
        <v>34</v>
      </c>
      <c r="C25" t="s">
        <v>595</v>
      </c>
      <c r="D25" s="29">
        <v>7</v>
      </c>
      <c r="E25" s="8" t="s">
        <v>284</v>
      </c>
      <c r="F25" s="11">
        <v>630</v>
      </c>
      <c r="G25" s="27">
        <v>4</v>
      </c>
      <c r="H25" s="9">
        <f>SUM(F25*G25)</f>
        <v>2520</v>
      </c>
      <c r="J25" s="24" t="s">
        <v>162</v>
      </c>
    </row>
    <row r="26" spans="3:10" ht="45.75">
      <c r="C26"/>
      <c r="F26" s="11">
        <f>260+280+125</f>
        <v>665</v>
      </c>
      <c r="G26" s="27">
        <v>1</v>
      </c>
      <c r="H26" s="11">
        <f>SUM(F26*G26)</f>
        <v>665</v>
      </c>
      <c r="J26" s="30" t="s">
        <v>9</v>
      </c>
    </row>
    <row r="27" spans="3:10" ht="12.75">
      <c r="C27"/>
      <c r="D27" s="29">
        <v>7</v>
      </c>
      <c r="F27" s="59">
        <f>SUM(H27/D27/G27)</f>
        <v>113.75</v>
      </c>
      <c r="G27" s="27">
        <v>4</v>
      </c>
      <c r="H27" s="59">
        <f>SUM(H25:H26)</f>
        <v>3185</v>
      </c>
      <c r="J27" s="67" t="s">
        <v>36</v>
      </c>
    </row>
    <row r="28" ht="12.75">
      <c r="C28"/>
    </row>
    <row r="29" spans="2:10" ht="171.75">
      <c r="B29" s="16" t="s">
        <v>167</v>
      </c>
      <c r="C29" t="s">
        <v>594</v>
      </c>
      <c r="D29" s="29">
        <v>8</v>
      </c>
      <c r="E29" s="8" t="s">
        <v>221</v>
      </c>
      <c r="F29" s="11">
        <f>736+80</f>
        <v>816</v>
      </c>
      <c r="G29" s="27">
        <v>4</v>
      </c>
      <c r="H29" s="11">
        <f>SUM(F29*G29)</f>
        <v>3264</v>
      </c>
      <c r="J29" s="67" t="s">
        <v>140</v>
      </c>
    </row>
    <row r="30" spans="2:10" ht="56.25" customHeight="1">
      <c r="B30" s="16" t="s">
        <v>607</v>
      </c>
      <c r="C30"/>
      <c r="D30" s="29">
        <v>8</v>
      </c>
      <c r="E30" s="8" t="s">
        <v>285</v>
      </c>
      <c r="F30" s="11">
        <v>37</v>
      </c>
      <c r="G30" s="27">
        <v>4</v>
      </c>
      <c r="H30" s="11">
        <f>SUM(D30*F30)</f>
        <v>296</v>
      </c>
      <c r="J30" s="67" t="s">
        <v>38</v>
      </c>
    </row>
    <row r="31" spans="2:10" ht="20.25" customHeight="1">
      <c r="B31" s="16" t="s">
        <v>608</v>
      </c>
      <c r="C31"/>
      <c r="D31" s="29">
        <v>8</v>
      </c>
      <c r="F31" s="11">
        <f>6*1.4/4</f>
        <v>2.0999999999999996</v>
      </c>
      <c r="G31" s="27">
        <v>4</v>
      </c>
      <c r="H31" s="11">
        <f>D31*F31*G31</f>
        <v>67.19999999999999</v>
      </c>
      <c r="J31" s="67" t="s">
        <v>35</v>
      </c>
    </row>
    <row r="32" spans="2:10" ht="12.75">
      <c r="B32" s="16"/>
      <c r="C32"/>
      <c r="D32" s="29">
        <v>8</v>
      </c>
      <c r="F32" s="59">
        <f>SUM(H32/D32/G32)</f>
        <v>113.35</v>
      </c>
      <c r="G32" s="27">
        <v>4</v>
      </c>
      <c r="H32" s="59">
        <f>SUM(H29:H31)</f>
        <v>3627.2</v>
      </c>
      <c r="J32" s="67" t="s">
        <v>36</v>
      </c>
    </row>
    <row r="33" spans="2:10" ht="185.25" customHeight="1">
      <c r="B33" s="68" t="s">
        <v>168</v>
      </c>
      <c r="C33" t="s">
        <v>594</v>
      </c>
      <c r="D33" s="29">
        <v>8</v>
      </c>
      <c r="E33" s="8" t="s">
        <v>220</v>
      </c>
      <c r="F33" s="11">
        <f>747+80</f>
        <v>827</v>
      </c>
      <c r="G33" s="27">
        <v>4</v>
      </c>
      <c r="H33" s="11">
        <f>SUM(F33*G33)</f>
        <v>3308</v>
      </c>
      <c r="J33" s="67" t="s">
        <v>160</v>
      </c>
    </row>
    <row r="34" spans="2:10" ht="12.75">
      <c r="B34" s="21" t="s">
        <v>227</v>
      </c>
      <c r="C34"/>
      <c r="D34" s="29">
        <v>8</v>
      </c>
      <c r="F34" s="11">
        <v>20</v>
      </c>
      <c r="G34" s="27">
        <v>4</v>
      </c>
      <c r="H34" s="11">
        <f>SUM(G34*F34*D34)</f>
        <v>640</v>
      </c>
      <c r="J34" s="67"/>
    </row>
    <row r="35" spans="2:10" ht="12.75">
      <c r="B35" s="21"/>
      <c r="C35"/>
      <c r="D35" s="29">
        <v>8</v>
      </c>
      <c r="F35" s="59">
        <f>SUM(H35/D35/G35)</f>
        <v>123.375</v>
      </c>
      <c r="G35" s="27">
        <v>4</v>
      </c>
      <c r="H35" s="59">
        <f>SUM(H33:H34)</f>
        <v>3948</v>
      </c>
      <c r="J35" s="67" t="s">
        <v>36</v>
      </c>
    </row>
    <row r="36" spans="2:10" ht="12.75">
      <c r="B36" s="21"/>
      <c r="C36"/>
      <c r="D36" s="29"/>
      <c r="J36" s="67"/>
    </row>
    <row r="37" spans="2:10" ht="191.25">
      <c r="B37" s="68" t="s">
        <v>169</v>
      </c>
      <c r="C37" t="s">
        <v>596</v>
      </c>
      <c r="D37" s="29">
        <v>8</v>
      </c>
      <c r="E37" s="8" t="s">
        <v>220</v>
      </c>
      <c r="F37" s="11">
        <f>747+(80/4)</f>
        <v>767</v>
      </c>
      <c r="G37" s="27">
        <v>4</v>
      </c>
      <c r="H37" s="11">
        <f>SUM(F37*G37)</f>
        <v>3068</v>
      </c>
      <c r="J37" s="67" t="s">
        <v>138</v>
      </c>
    </row>
    <row r="38" spans="2:10" ht="12.75">
      <c r="B38" s="21" t="s">
        <v>227</v>
      </c>
      <c r="C38"/>
      <c r="D38" s="29">
        <v>8</v>
      </c>
      <c r="F38" s="11">
        <v>20</v>
      </c>
      <c r="G38" s="27">
        <v>4</v>
      </c>
      <c r="H38" s="11">
        <f>SUM(G38*F38*D38)</f>
        <v>640</v>
      </c>
      <c r="J38" s="67"/>
    </row>
    <row r="39" spans="2:10" ht="12.75">
      <c r="B39" s="21"/>
      <c r="C39"/>
      <c r="D39" s="29">
        <v>8</v>
      </c>
      <c r="F39" s="59">
        <f>SUM(H39/D39/G39)</f>
        <v>115.875</v>
      </c>
      <c r="G39" s="27">
        <v>4</v>
      </c>
      <c r="H39" s="59">
        <f>SUM(H37:H38)</f>
        <v>3708</v>
      </c>
      <c r="J39" s="67" t="s">
        <v>36</v>
      </c>
    </row>
    <row r="40" spans="2:10" ht="12.75">
      <c r="B40" s="21"/>
      <c r="C40"/>
      <c r="D40" s="29"/>
      <c r="J40" s="67"/>
    </row>
    <row r="41" spans="2:10" ht="157.5">
      <c r="B41" s="68" t="s">
        <v>173</v>
      </c>
      <c r="C41" t="s">
        <v>597</v>
      </c>
      <c r="D41" s="29">
        <v>8</v>
      </c>
      <c r="E41" s="8" t="s">
        <v>220</v>
      </c>
      <c r="F41" s="11">
        <f>768+80</f>
        <v>848</v>
      </c>
      <c r="G41" s="27">
        <v>4</v>
      </c>
      <c r="H41" s="11">
        <f>SUM(F41*G41)</f>
        <v>3392</v>
      </c>
      <c r="J41" s="67" t="s">
        <v>139</v>
      </c>
    </row>
    <row r="42" spans="2:8" ht="12.75">
      <c r="B42" s="21" t="s">
        <v>227</v>
      </c>
      <c r="C42"/>
      <c r="D42" s="29">
        <v>8</v>
      </c>
      <c r="F42" s="11">
        <v>20</v>
      </c>
      <c r="G42" s="27">
        <v>4</v>
      </c>
      <c r="H42" s="11">
        <f>SUM(G42*F42*D42)</f>
        <v>640</v>
      </c>
    </row>
    <row r="43" spans="3:10" ht="12.75">
      <c r="C43"/>
      <c r="D43" s="29">
        <v>8</v>
      </c>
      <c r="F43" s="59">
        <f>SUM(H43/D43/G43)</f>
        <v>126</v>
      </c>
      <c r="G43" s="27">
        <v>4</v>
      </c>
      <c r="H43" s="59">
        <f>SUM(H41:H42)</f>
        <v>4032</v>
      </c>
      <c r="J43" s="67" t="s">
        <v>36</v>
      </c>
    </row>
    <row r="44" ht="12.75">
      <c r="C44"/>
    </row>
    <row r="45" ht="12.75">
      <c r="C45"/>
    </row>
    <row r="46" ht="12.75">
      <c r="C46"/>
    </row>
    <row r="47" ht="12.75">
      <c r="C47"/>
    </row>
    <row r="48" ht="12.75">
      <c r="C48"/>
    </row>
    <row r="49" ht="12.75">
      <c r="C49"/>
    </row>
    <row r="50" ht="12.75">
      <c r="C50"/>
    </row>
    <row r="51" ht="12.75">
      <c r="C51"/>
    </row>
    <row r="52" ht="12.75">
      <c r="C52"/>
    </row>
    <row r="53" ht="12.75">
      <c r="C53"/>
    </row>
    <row r="54" ht="12.75">
      <c r="C54"/>
    </row>
    <row r="55" ht="12.75">
      <c r="C55"/>
    </row>
    <row r="56" ht="12.75">
      <c r="C56"/>
    </row>
    <row r="57" ht="12.75">
      <c r="C57"/>
    </row>
    <row r="58" ht="12.75">
      <c r="C58"/>
    </row>
    <row r="59" ht="12.75">
      <c r="C59"/>
    </row>
  </sheetData>
  <printOptions/>
  <pageMargins left="0.75" right="0.75" top="1" bottom="1" header="0.5" footer="0.5"/>
  <pageSetup horizontalDpi="300" verticalDpi="300" orientation="portrait" paperSize="9" r:id="rId3"/>
  <legacyDrawing r:id="rId2"/>
</worksheet>
</file>

<file path=xl/worksheets/sheet13.xml><?xml version="1.0" encoding="utf-8"?>
<worksheet xmlns="http://schemas.openxmlformats.org/spreadsheetml/2006/main" xmlns:r="http://schemas.openxmlformats.org/officeDocument/2006/relationships">
  <dimension ref="A1:F37"/>
  <sheetViews>
    <sheetView workbookViewId="0" topLeftCell="A1">
      <selection activeCell="D1" sqref="D1"/>
    </sheetView>
  </sheetViews>
  <sheetFormatPr defaultColWidth="9.140625" defaultRowHeight="12.75"/>
  <cols>
    <col min="1" max="1" width="5.57421875" style="0" customWidth="1"/>
    <col min="2" max="2" width="5.421875" style="0" customWidth="1"/>
    <col min="3" max="3" width="52.57421875" style="1" bestFit="1" customWidth="1"/>
    <col min="4" max="4" width="7.57421875" style="1" customWidth="1"/>
    <col min="5" max="5" width="35.8515625" style="0" customWidth="1"/>
    <col min="6" max="6" width="15.7109375" style="0" customWidth="1"/>
  </cols>
  <sheetData>
    <row r="1" spans="1:4" ht="12.75">
      <c r="A1" s="2" t="s">
        <v>249</v>
      </c>
      <c r="D1" s="166"/>
    </row>
    <row r="3" ht="12.75">
      <c r="A3" s="2" t="s">
        <v>242</v>
      </c>
    </row>
    <row r="4" ht="12.75">
      <c r="A4" t="s">
        <v>237</v>
      </c>
    </row>
    <row r="5" ht="12.75">
      <c r="A5" t="s">
        <v>238</v>
      </c>
    </row>
    <row r="7" spans="3:6" ht="12.75">
      <c r="C7" s="3" t="s">
        <v>250</v>
      </c>
      <c r="D7" s="88" t="s">
        <v>122</v>
      </c>
      <c r="E7" s="2" t="s">
        <v>258</v>
      </c>
      <c r="F7" s="2" t="s">
        <v>378</v>
      </c>
    </row>
    <row r="8" spans="3:6" ht="5.25" customHeight="1">
      <c r="C8" s="3"/>
      <c r="D8" s="2"/>
      <c r="F8" s="2"/>
    </row>
    <row r="9" spans="3:4" ht="12.75">
      <c r="C9" s="3" t="s">
        <v>266</v>
      </c>
      <c r="D9"/>
    </row>
    <row r="10" spans="3:6" ht="25.5">
      <c r="C10" s="1" t="s">
        <v>241</v>
      </c>
      <c r="F10" s="63">
        <v>588</v>
      </c>
    </row>
    <row r="11" ht="6" customHeight="1">
      <c r="D11"/>
    </row>
    <row r="12" spans="3:4" ht="12.75">
      <c r="C12" s="3" t="s">
        <v>236</v>
      </c>
      <c r="D12"/>
    </row>
    <row r="13" spans="3:4" ht="12.75">
      <c r="C13" s="1" t="s">
        <v>239</v>
      </c>
      <c r="D13"/>
    </row>
    <row r="14" spans="3:4" ht="12.75">
      <c r="C14" s="1" t="s">
        <v>240</v>
      </c>
      <c r="D14"/>
    </row>
    <row r="15" spans="3:6" ht="12.75">
      <c r="C15" s="1" t="s">
        <v>234</v>
      </c>
      <c r="D15"/>
      <c r="F15" s="60">
        <v>150</v>
      </c>
    </row>
    <row r="16" spans="3:6" ht="12.75">
      <c r="C16" s="1" t="s">
        <v>251</v>
      </c>
      <c r="D16"/>
      <c r="F16" s="60">
        <v>40</v>
      </c>
    </row>
    <row r="17" spans="3:6" ht="12.75">
      <c r="C17" s="1" t="s">
        <v>235</v>
      </c>
      <c r="D17"/>
      <c r="F17" s="60">
        <v>42</v>
      </c>
    </row>
    <row r="18" ht="11.25" customHeight="1">
      <c r="D18"/>
    </row>
    <row r="19" spans="3:6" ht="11.25" customHeight="1">
      <c r="C19" s="62" t="s">
        <v>252</v>
      </c>
      <c r="D19" t="s">
        <v>4</v>
      </c>
      <c r="F19" s="63">
        <f>SUM(F15:F18)</f>
        <v>232</v>
      </c>
    </row>
    <row r="20" spans="3:4" ht="12.75">
      <c r="C20" s="3" t="s">
        <v>294</v>
      </c>
      <c r="D20"/>
    </row>
    <row r="21" spans="3:6" ht="15.75">
      <c r="C21" s="61" t="s">
        <v>243</v>
      </c>
      <c r="D21" t="s">
        <v>149</v>
      </c>
      <c r="F21" s="60">
        <v>53</v>
      </c>
    </row>
    <row r="22" spans="3:6" ht="15.75">
      <c r="C22" s="61" t="s">
        <v>244</v>
      </c>
      <c r="D22" t="s">
        <v>95</v>
      </c>
      <c r="F22" s="60">
        <v>24</v>
      </c>
    </row>
    <row r="23" spans="3:6" ht="15.75">
      <c r="C23" s="61" t="s">
        <v>245</v>
      </c>
      <c r="D23" t="s">
        <v>549</v>
      </c>
      <c r="F23" s="60">
        <v>43</v>
      </c>
    </row>
    <row r="24" spans="3:6" ht="15.75">
      <c r="C24" s="61" t="s">
        <v>246</v>
      </c>
      <c r="D24" t="s">
        <v>527</v>
      </c>
      <c r="F24" s="60">
        <v>28</v>
      </c>
    </row>
    <row r="25" spans="3:6" ht="15.75">
      <c r="C25" s="61" t="s">
        <v>247</v>
      </c>
      <c r="D25" t="s">
        <v>525</v>
      </c>
      <c r="F25" s="60">
        <v>28</v>
      </c>
    </row>
    <row r="26" ht="12.75">
      <c r="D26"/>
    </row>
    <row r="27" spans="3:6" ht="12.75">
      <c r="C27" s="62" t="s">
        <v>253</v>
      </c>
      <c r="D27"/>
      <c r="F27" s="63">
        <f>SUM(F21:F26)</f>
        <v>176</v>
      </c>
    </row>
    <row r="28" spans="3:6" ht="12.75">
      <c r="C28" s="62"/>
      <c r="D28"/>
      <c r="F28" s="63"/>
    </row>
    <row r="29" spans="3:6" ht="15.75">
      <c r="C29" s="61" t="s">
        <v>248</v>
      </c>
      <c r="D29" t="s">
        <v>5</v>
      </c>
      <c r="F29" s="63">
        <v>19</v>
      </c>
    </row>
    <row r="30" spans="3:6" ht="15.75">
      <c r="C30" s="61"/>
      <c r="D30"/>
      <c r="F30" s="60"/>
    </row>
    <row r="31" spans="3:6" ht="15.75">
      <c r="C31" s="61" t="s">
        <v>255</v>
      </c>
      <c r="D31" t="s">
        <v>6</v>
      </c>
      <c r="F31" s="60">
        <v>102</v>
      </c>
    </row>
    <row r="32" spans="3:6" ht="16.5" customHeight="1">
      <c r="C32" s="61" t="s">
        <v>256</v>
      </c>
      <c r="D32" t="s">
        <v>7</v>
      </c>
      <c r="F32" s="60">
        <v>102</v>
      </c>
    </row>
    <row r="33" spans="3:6" ht="15" customHeight="1">
      <c r="C33" s="62" t="s">
        <v>148</v>
      </c>
      <c r="D33" s="62"/>
      <c r="F33" s="63">
        <f>SUM(F29:F32)</f>
        <v>223</v>
      </c>
    </row>
    <row r="34" ht="12.75" customHeight="1"/>
    <row r="35" spans="3:6" ht="25.5">
      <c r="C35" s="62" t="s">
        <v>254</v>
      </c>
      <c r="D35" t="s">
        <v>598</v>
      </c>
      <c r="E35" s="8" t="s">
        <v>257</v>
      </c>
      <c r="F35" s="63">
        <f>SUM(F10+F19+F27+F33)</f>
        <v>1219</v>
      </c>
    </row>
    <row r="37" spans="3:4" ht="12.75">
      <c r="C37" s="4"/>
      <c r="D37" s="4"/>
    </row>
  </sheetData>
  <printOptions/>
  <pageMargins left="0.75" right="0.75" top="1" bottom="1" header="0.5" footer="0.5"/>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dimension ref="A1:B8"/>
  <sheetViews>
    <sheetView workbookViewId="0" topLeftCell="A1">
      <selection activeCell="A1" sqref="A1:A16384"/>
    </sheetView>
  </sheetViews>
  <sheetFormatPr defaultColWidth="9.140625" defaultRowHeight="12.75"/>
  <cols>
    <col min="1" max="1" width="29.7109375" style="0" customWidth="1"/>
    <col min="2" max="2" width="68.00390625" style="69" customWidth="1"/>
  </cols>
  <sheetData>
    <row r="1" spans="1:2" ht="12.75">
      <c r="A1" s="1"/>
      <c r="B1" s="15"/>
    </row>
    <row r="2" spans="1:2" ht="97.5" customHeight="1">
      <c r="A2" s="4" t="s">
        <v>317</v>
      </c>
      <c r="B2" s="15" t="s">
        <v>226</v>
      </c>
    </row>
    <row r="3" spans="1:2" ht="41.25" customHeight="1">
      <c r="A3" s="4" t="s">
        <v>318</v>
      </c>
      <c r="B3" s="15" t="s">
        <v>323</v>
      </c>
    </row>
    <row r="4" spans="1:2" ht="56.25" customHeight="1">
      <c r="A4" s="4" t="s">
        <v>319</v>
      </c>
      <c r="B4" s="15" t="s">
        <v>322</v>
      </c>
    </row>
    <row r="5" spans="1:2" ht="156" customHeight="1">
      <c r="A5" s="4" t="s">
        <v>320</v>
      </c>
      <c r="B5" s="15" t="s">
        <v>324</v>
      </c>
    </row>
    <row r="6" spans="1:2" ht="55.5" customHeight="1">
      <c r="A6" s="4" t="s">
        <v>325</v>
      </c>
      <c r="B6" s="15" t="s">
        <v>327</v>
      </c>
    </row>
    <row r="7" spans="1:2" ht="79.5" customHeight="1">
      <c r="A7" s="4" t="s">
        <v>326</v>
      </c>
      <c r="B7" s="15" t="s">
        <v>330</v>
      </c>
    </row>
    <row r="8" spans="1:2" ht="186" customHeight="1">
      <c r="A8" s="4" t="s">
        <v>331</v>
      </c>
      <c r="B8" s="15" t="s">
        <v>293</v>
      </c>
    </row>
  </sheetData>
  <hyperlinks>
    <hyperlink ref="A2" r:id="rId1" display="http://www.cocktailviaggi.it/htm/lowcost/PDF/Amsterdam.pdf"/>
    <hyperlink ref="A4" r:id="rId2" display="http://www.cocktailviaggi.it/htm/lowcost/PDF/Voli.pdf"/>
    <hyperlink ref="A3" r:id="rId3" display="http://www.cocktailviaggi.it/htm/olanda/indexolan.htm"/>
    <hyperlink ref="A6" r:id="rId4" display="http://www.cocktailviaggi.it/htm/olanda/PDF/OLANDA-NoloAuto.pdf"/>
    <hyperlink ref="A7" r:id="rId5" display="http://www.cocktailviaggi.it/htm/olanda/PDF/OLANDA-TourAuto.pdf"/>
    <hyperlink ref="A8" r:id="rId6" display="http://www.cocktailviaggi.it/htm/olanda/PDF/OLANDA-TourBicicletta.pdf"/>
    <hyperlink ref="A5" r:id="rId7" display="http://www.cocktailviaggi.it/offerte_file/OLANDA-BELGIO-Auto.pdf"/>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E67"/>
  <sheetViews>
    <sheetView workbookViewId="0" topLeftCell="A52">
      <selection activeCell="D50" sqref="D50"/>
    </sheetView>
  </sheetViews>
  <sheetFormatPr defaultColWidth="9.140625" defaultRowHeight="12.75"/>
  <cols>
    <col min="1" max="1" width="8.28125" style="0" customWidth="1"/>
    <col min="2" max="2" width="63.421875" style="1" customWidth="1"/>
    <col min="3" max="3" width="15.140625" style="1" customWidth="1"/>
    <col min="4" max="4" width="16.28125" style="0" customWidth="1"/>
  </cols>
  <sheetData>
    <row r="1" spans="2:3" ht="12.75">
      <c r="B1" s="4" t="s">
        <v>298</v>
      </c>
      <c r="C1" t="s">
        <v>313</v>
      </c>
    </row>
    <row r="3" spans="1:2" ht="38.25">
      <c r="A3" s="1" t="s">
        <v>296</v>
      </c>
      <c r="B3" s="17" t="s">
        <v>306</v>
      </c>
    </row>
    <row r="4" spans="1:2" ht="38.25">
      <c r="A4" s="1" t="s">
        <v>297</v>
      </c>
      <c r="B4" s="1" t="s">
        <v>307</v>
      </c>
    </row>
    <row r="5" spans="1:2" ht="12.75">
      <c r="A5" s="1"/>
      <c r="B5" s="3" t="s">
        <v>174</v>
      </c>
    </row>
    <row r="6" spans="1:2" ht="13.5" thickBot="1">
      <c r="A6" s="1"/>
      <c r="B6" s="3" t="s">
        <v>308</v>
      </c>
    </row>
    <row r="7" spans="1:2" ht="4.5" customHeight="1" thickBot="1">
      <c r="A7" s="1"/>
      <c r="B7" s="5"/>
    </row>
    <row r="8" ht="12.75">
      <c r="A8" s="1"/>
    </row>
    <row r="9" spans="1:2" ht="12.75">
      <c r="A9" s="1"/>
      <c r="B9" s="3" t="s">
        <v>301</v>
      </c>
    </row>
    <row r="10" spans="1:2" ht="12.75">
      <c r="A10" s="1"/>
      <c r="B10" s="1" t="s">
        <v>299</v>
      </c>
    </row>
    <row r="11" ht="12.75">
      <c r="A11" s="1"/>
    </row>
    <row r="12" spans="1:2" ht="12.75">
      <c r="A12" s="1"/>
      <c r="B12" s="1" t="s">
        <v>300</v>
      </c>
    </row>
    <row r="13" spans="1:2" ht="12.75">
      <c r="A13" s="1"/>
      <c r="B13" s="1" t="s">
        <v>303</v>
      </c>
    </row>
    <row r="14" spans="1:2" ht="12.75">
      <c r="A14" s="1"/>
      <c r="B14" s="1" t="s">
        <v>302</v>
      </c>
    </row>
    <row r="15" ht="13.5" thickBot="1"/>
    <row r="16" ht="5.25" customHeight="1" thickBot="1">
      <c r="B16" s="5"/>
    </row>
    <row r="18" ht="12.75">
      <c r="B18" s="17" t="s">
        <v>175</v>
      </c>
    </row>
    <row r="20" spans="2:3" ht="12.75">
      <c r="B20" s="17" t="s">
        <v>176</v>
      </c>
      <c r="C20" s="1" t="s">
        <v>304</v>
      </c>
    </row>
    <row r="21" ht="13.5" thickBot="1"/>
    <row r="22" ht="3.75" customHeight="1" thickBot="1">
      <c r="B22" s="5"/>
    </row>
    <row r="24" ht="12.75">
      <c r="B24" s="3" t="s">
        <v>305</v>
      </c>
    </row>
    <row r="25" ht="12.75">
      <c r="B25" s="1" t="s">
        <v>315</v>
      </c>
    </row>
    <row r="26" ht="13.5" thickBot="1"/>
    <row r="27" ht="4.5" customHeight="1" thickBot="1">
      <c r="B27" s="5"/>
    </row>
    <row r="29" ht="12.75">
      <c r="B29" s="17" t="s">
        <v>177</v>
      </c>
    </row>
    <row r="30" ht="12.75">
      <c r="B30" s="1" t="s">
        <v>178</v>
      </c>
    </row>
    <row r="31" ht="12.75">
      <c r="B31" s="1" t="s">
        <v>310</v>
      </c>
    </row>
    <row r="33" ht="12.75">
      <c r="B33" s="1" t="s">
        <v>311</v>
      </c>
    </row>
    <row r="34" ht="12.75">
      <c r="B34" s="1" t="s">
        <v>312</v>
      </c>
    </row>
    <row r="35" ht="13.5" thickBot="1"/>
    <row r="36" ht="3" customHeight="1" thickBot="1">
      <c r="B36" s="5"/>
    </row>
    <row r="38" ht="12.75">
      <c r="B38" s="3" t="s">
        <v>316</v>
      </c>
    </row>
    <row r="39" ht="13.5" thickBot="1"/>
    <row r="40" ht="2.25" customHeight="1" thickBot="1">
      <c r="B40" s="5"/>
    </row>
    <row r="42" ht="12.75">
      <c r="B42" s="3" t="s">
        <v>314</v>
      </c>
    </row>
    <row r="43" ht="13.5" thickBot="1"/>
    <row r="44" ht="2.25" customHeight="1" thickBot="1">
      <c r="B44" s="5"/>
    </row>
    <row r="46" ht="12.75">
      <c r="B46" s="17" t="s">
        <v>179</v>
      </c>
    </row>
    <row r="47" ht="12.75">
      <c r="B47" s="1" t="s">
        <v>180</v>
      </c>
    </row>
    <row r="49" ht="164.25" customHeight="1">
      <c r="B49" s="1" t="s">
        <v>309</v>
      </c>
    </row>
    <row r="50" ht="16.5" customHeight="1"/>
    <row r="52" ht="12.75">
      <c r="B52" s="3" t="s">
        <v>42</v>
      </c>
    </row>
    <row r="53" ht="12.75">
      <c r="B53" s="3" t="s">
        <v>491</v>
      </c>
    </row>
    <row r="54" ht="12.75">
      <c r="B54" s="3"/>
    </row>
    <row r="55" ht="12.75">
      <c r="B55" s="17" t="s">
        <v>186</v>
      </c>
    </row>
    <row r="56" spans="2:5" ht="12.75">
      <c r="B56" s="3" t="s">
        <v>40</v>
      </c>
      <c r="C56" s="2" t="s">
        <v>121</v>
      </c>
      <c r="D56" s="3" t="s">
        <v>188</v>
      </c>
      <c r="E56" s="2" t="s">
        <v>189</v>
      </c>
    </row>
    <row r="57" spans="2:5" ht="12.75">
      <c r="B57" s="1" t="s">
        <v>190</v>
      </c>
      <c r="C57" s="7" t="s">
        <v>116</v>
      </c>
      <c r="D57" s="1" t="s">
        <v>181</v>
      </c>
      <c r="E57">
        <v>208</v>
      </c>
    </row>
    <row r="58" spans="2:5" ht="38.25">
      <c r="B58" s="1" t="s">
        <v>599</v>
      </c>
      <c r="C58" s="7" t="s">
        <v>117</v>
      </c>
      <c r="D58" s="1" t="s">
        <v>182</v>
      </c>
      <c r="E58">
        <f>50.84*2+50*2</f>
        <v>201.68</v>
      </c>
    </row>
    <row r="59" spans="2:5" ht="27" customHeight="1">
      <c r="B59" s="1" t="s">
        <v>600</v>
      </c>
      <c r="C59" s="7" t="s">
        <v>118</v>
      </c>
      <c r="D59" s="1" t="s">
        <v>182</v>
      </c>
      <c r="E59">
        <f>51.43*2+50*2</f>
        <v>202.86</v>
      </c>
    </row>
    <row r="60" spans="3:4" ht="16.5" customHeight="1">
      <c r="C60"/>
      <c r="D60" s="1"/>
    </row>
    <row r="61" spans="2:4" ht="12.75">
      <c r="B61" s="17" t="s">
        <v>187</v>
      </c>
      <c r="C61"/>
      <c r="D61" s="1"/>
    </row>
    <row r="62" spans="2:4" ht="12.75">
      <c r="B62" s="3" t="s">
        <v>40</v>
      </c>
      <c r="C62"/>
      <c r="D62" s="1"/>
    </row>
    <row r="63" spans="2:5" ht="12.75">
      <c r="B63" s="1" t="s">
        <v>183</v>
      </c>
      <c r="C63" t="s">
        <v>119</v>
      </c>
      <c r="D63" s="1" t="s">
        <v>184</v>
      </c>
      <c r="E63">
        <f>199.92*2</f>
        <v>399.84</v>
      </c>
    </row>
    <row r="64" spans="2:5" ht="12.75">
      <c r="B64" s="1" t="s">
        <v>185</v>
      </c>
      <c r="C64" t="s">
        <v>120</v>
      </c>
      <c r="D64" s="1" t="s">
        <v>184</v>
      </c>
      <c r="E64">
        <f>200.55*2</f>
        <v>401.1</v>
      </c>
    </row>
    <row r="66" ht="12.75">
      <c r="B66" s="3" t="s">
        <v>295</v>
      </c>
    </row>
    <row r="67" ht="38.25">
      <c r="B67" s="1" t="s">
        <v>41</v>
      </c>
    </row>
  </sheetData>
  <hyperlinks>
    <hyperlink ref="B1" r:id="rId1" display="http://guide.supereva.com/olanda/interventi/2005/10/229317.shtml"/>
  </hyperlinks>
  <printOptions/>
  <pageMargins left="0.75" right="0.75" top="1" bottom="1" header="0.5" footer="0.5"/>
  <pageSetup horizontalDpi="300" verticalDpi="300" orientation="portrait" paperSize="9" r:id="rId2"/>
</worksheet>
</file>

<file path=xl/worksheets/sheet3.xml><?xml version="1.0" encoding="utf-8"?>
<worksheet xmlns="http://schemas.openxmlformats.org/spreadsheetml/2006/main" xmlns:r="http://schemas.openxmlformats.org/officeDocument/2006/relationships">
  <dimension ref="A1:F12"/>
  <sheetViews>
    <sheetView workbookViewId="0" topLeftCell="C1">
      <selection activeCell="I13" sqref="I13"/>
    </sheetView>
  </sheetViews>
  <sheetFormatPr defaultColWidth="9.140625" defaultRowHeight="12.75"/>
  <cols>
    <col min="1" max="1" width="56.28125" style="0" customWidth="1"/>
    <col min="2" max="2" width="4.7109375" style="1" customWidth="1"/>
    <col min="3" max="3" width="38.8515625" style="1" customWidth="1"/>
    <col min="4" max="4" width="15.7109375" style="6" bestFit="1" customWidth="1"/>
    <col min="5" max="5" width="35.421875" style="8" customWidth="1"/>
    <col min="6" max="6" width="20.00390625" style="0" customWidth="1"/>
  </cols>
  <sheetData>
    <row r="1" ht="12.75">
      <c r="A1" s="156" t="s">
        <v>340</v>
      </c>
    </row>
    <row r="2" spans="1:6" ht="12.75">
      <c r="A2" s="17" t="s">
        <v>336</v>
      </c>
      <c r="B2" s="88" t="s">
        <v>122</v>
      </c>
      <c r="C2" s="9" t="s">
        <v>335</v>
      </c>
      <c r="D2" s="58" t="s">
        <v>378</v>
      </c>
      <c r="F2" s="6"/>
    </row>
    <row r="3" spans="1:3" ht="12.75">
      <c r="A3" s="1"/>
      <c r="B3"/>
      <c r="C3" s="8"/>
    </row>
    <row r="4" spans="1:4" ht="25.5">
      <c r="A4" s="1" t="s">
        <v>492</v>
      </c>
      <c r="B4" t="s">
        <v>43</v>
      </c>
      <c r="C4" s="8" t="s">
        <v>337</v>
      </c>
      <c r="D4" s="6">
        <v>8</v>
      </c>
    </row>
    <row r="5" spans="1:4" ht="38.25">
      <c r="A5" s="1" t="s">
        <v>493</v>
      </c>
      <c r="B5" t="s">
        <v>44</v>
      </c>
      <c r="C5" s="8" t="s">
        <v>337</v>
      </c>
      <c r="D5" s="6">
        <v>15</v>
      </c>
    </row>
    <row r="6" spans="1:4" ht="17.25">
      <c r="A6" s="1" t="s">
        <v>192</v>
      </c>
      <c r="B6" t="s">
        <v>45</v>
      </c>
      <c r="C6" s="8" t="s">
        <v>337</v>
      </c>
      <c r="D6" s="6">
        <v>15</v>
      </c>
    </row>
    <row r="7" spans="1:4" ht="38.25">
      <c r="A7" s="1" t="s">
        <v>494</v>
      </c>
      <c r="B7" t="s">
        <v>46</v>
      </c>
      <c r="C7" s="8" t="s">
        <v>337</v>
      </c>
      <c r="D7" s="6">
        <v>17</v>
      </c>
    </row>
    <row r="8" spans="1:6" ht="38.25">
      <c r="A8" s="1" t="s">
        <v>495</v>
      </c>
      <c r="B8" t="s">
        <v>47</v>
      </c>
      <c r="C8" s="8" t="s">
        <v>339</v>
      </c>
      <c r="D8" s="6">
        <v>10</v>
      </c>
      <c r="F8" s="8"/>
    </row>
    <row r="9" spans="1:4" ht="38.25">
      <c r="A9" s="1" t="s">
        <v>496</v>
      </c>
      <c r="B9" t="s">
        <v>48</v>
      </c>
      <c r="C9" s="8" t="s">
        <v>337</v>
      </c>
      <c r="D9" s="6">
        <v>10</v>
      </c>
    </row>
    <row r="10" spans="1:4" ht="25.5">
      <c r="A10" s="1" t="s">
        <v>497</v>
      </c>
      <c r="B10" t="s">
        <v>49</v>
      </c>
      <c r="C10" s="8" t="s">
        <v>337</v>
      </c>
      <c r="D10" s="6">
        <v>15</v>
      </c>
    </row>
    <row r="11" spans="1:3" ht="6.75" customHeight="1">
      <c r="A11" s="1"/>
      <c r="B11"/>
      <c r="C11" s="8"/>
    </row>
    <row r="12" spans="1:4" ht="25.5">
      <c r="A12" s="3" t="s">
        <v>191</v>
      </c>
      <c r="B12" t="s">
        <v>50</v>
      </c>
      <c r="C12" s="8" t="s">
        <v>338</v>
      </c>
      <c r="D12" s="6">
        <v>26.5</v>
      </c>
    </row>
  </sheetData>
  <printOptions/>
  <pageMargins left="0.75" right="0.75" top="1" bottom="1" header="0.5" footer="0.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G21"/>
  <sheetViews>
    <sheetView workbookViewId="0" topLeftCell="A1">
      <pane ySplit="3" topLeftCell="BM10" activePane="bottomLeft" state="frozen"/>
      <selection pane="topLeft" activeCell="A1" sqref="A1"/>
      <selection pane="bottomLeft" activeCell="B17" sqref="B17"/>
    </sheetView>
  </sheetViews>
  <sheetFormatPr defaultColWidth="9.140625" defaultRowHeight="12.75"/>
  <cols>
    <col min="1" max="1" width="3.8515625" style="0" customWidth="1"/>
    <col min="2" max="2" width="36.421875" style="0" customWidth="1"/>
    <col min="3" max="3" width="5.00390625" style="0" customWidth="1"/>
    <col min="4" max="4" width="10.57421875" style="13" customWidth="1"/>
    <col min="5" max="5" width="29.421875" style="13" customWidth="1"/>
    <col min="6" max="6" width="9.140625" style="11" customWidth="1"/>
    <col min="7" max="7" width="25.140625" style="15" customWidth="1"/>
  </cols>
  <sheetData>
    <row r="1" ht="12.75">
      <c r="A1" s="2" t="s">
        <v>341</v>
      </c>
    </row>
    <row r="2" ht="12.75">
      <c r="A2" s="2" t="s">
        <v>365</v>
      </c>
    </row>
    <row r="3" spans="2:6" ht="25.5">
      <c r="B3" s="10" t="s">
        <v>350</v>
      </c>
      <c r="C3" s="88" t="s">
        <v>122</v>
      </c>
      <c r="D3" s="14" t="s">
        <v>332</v>
      </c>
      <c r="E3" s="9" t="s">
        <v>335</v>
      </c>
      <c r="F3" s="58" t="s">
        <v>378</v>
      </c>
    </row>
    <row r="4" ht="7.5" customHeight="1">
      <c r="E4" s="8"/>
    </row>
    <row r="5" spans="2:6" ht="26.25" customHeight="1">
      <c r="B5" t="s">
        <v>64</v>
      </c>
      <c r="C5" t="s">
        <v>53</v>
      </c>
      <c r="E5" s="8" t="s">
        <v>337</v>
      </c>
      <c r="F5" s="11">
        <v>17</v>
      </c>
    </row>
    <row r="6" spans="2:6" ht="33.75">
      <c r="B6" t="s">
        <v>342</v>
      </c>
      <c r="C6" t="s">
        <v>54</v>
      </c>
      <c r="D6" s="13" t="s">
        <v>343</v>
      </c>
      <c r="E6" s="8" t="s">
        <v>337</v>
      </c>
      <c r="F6" s="11">
        <v>18</v>
      </c>
    </row>
    <row r="7" spans="2:6" ht="23.25" customHeight="1">
      <c r="B7" s="1" t="s">
        <v>344</v>
      </c>
      <c r="C7" t="s">
        <v>55</v>
      </c>
      <c r="D7" s="13" t="s">
        <v>343</v>
      </c>
      <c r="E7" s="8" t="s">
        <v>338</v>
      </c>
      <c r="F7" s="11">
        <v>18</v>
      </c>
    </row>
    <row r="8" spans="2:6" ht="33.75">
      <c r="B8" s="1" t="s">
        <v>345</v>
      </c>
      <c r="C8" t="s">
        <v>56</v>
      </c>
      <c r="D8" s="13" t="s">
        <v>346</v>
      </c>
      <c r="E8" s="8" t="s">
        <v>337</v>
      </c>
      <c r="F8" s="11">
        <v>15</v>
      </c>
    </row>
    <row r="9" spans="2:6" ht="33.75">
      <c r="B9" s="1" t="s">
        <v>347</v>
      </c>
      <c r="C9" t="s">
        <v>57</v>
      </c>
      <c r="D9" s="13" t="s">
        <v>346</v>
      </c>
      <c r="E9" s="8" t="s">
        <v>337</v>
      </c>
      <c r="F9" s="11">
        <v>18</v>
      </c>
    </row>
    <row r="10" spans="2:6" ht="17.25">
      <c r="B10" t="s">
        <v>64</v>
      </c>
      <c r="C10" t="s">
        <v>58</v>
      </c>
      <c r="D10" s="13" t="s">
        <v>348</v>
      </c>
      <c r="E10" s="8" t="s">
        <v>349</v>
      </c>
      <c r="F10" s="11">
        <v>15</v>
      </c>
    </row>
    <row r="11" spans="2:6" ht="33.75">
      <c r="B11" s="1" t="s">
        <v>65</v>
      </c>
      <c r="C11" t="s">
        <v>59</v>
      </c>
      <c r="D11" s="13" t="s">
        <v>346</v>
      </c>
      <c r="E11" s="8" t="s">
        <v>337</v>
      </c>
      <c r="F11" s="11">
        <v>32</v>
      </c>
    </row>
    <row r="12" spans="2:6" ht="17.25">
      <c r="B12" t="s">
        <v>66</v>
      </c>
      <c r="C12" t="s">
        <v>60</v>
      </c>
      <c r="D12" s="13" t="s">
        <v>346</v>
      </c>
      <c r="E12" s="8" t="s">
        <v>358</v>
      </c>
      <c r="F12" s="11">
        <v>18</v>
      </c>
    </row>
    <row r="13" spans="2:6" ht="17.25">
      <c r="B13" s="1" t="s">
        <v>67</v>
      </c>
      <c r="C13" t="s">
        <v>61</v>
      </c>
      <c r="D13" s="13" t="s">
        <v>359</v>
      </c>
      <c r="E13" s="8" t="s">
        <v>349</v>
      </c>
      <c r="F13" s="11">
        <v>18.5</v>
      </c>
    </row>
    <row r="14" spans="2:6" ht="25.5">
      <c r="B14" s="1" t="s">
        <v>360</v>
      </c>
      <c r="C14" t="s">
        <v>62</v>
      </c>
      <c r="D14" s="13" t="s">
        <v>361</v>
      </c>
      <c r="E14" s="8" t="s">
        <v>358</v>
      </c>
      <c r="F14" s="11">
        <v>22.5</v>
      </c>
    </row>
    <row r="15" spans="2:6" ht="17.25">
      <c r="B15" t="s">
        <v>362</v>
      </c>
      <c r="C15" t="s">
        <v>63</v>
      </c>
      <c r="D15" s="13" t="s">
        <v>363</v>
      </c>
      <c r="E15" s="8" t="s">
        <v>358</v>
      </c>
      <c r="F15" s="11">
        <v>26</v>
      </c>
    </row>
    <row r="16" ht="12.75">
      <c r="E16" s="8"/>
    </row>
    <row r="17" spans="1:5" ht="12.75">
      <c r="A17" s="2" t="s">
        <v>370</v>
      </c>
      <c r="E17" s="8"/>
    </row>
    <row r="18" ht="12.75">
      <c r="E18" s="8"/>
    </row>
    <row r="19" spans="2:7" ht="12.75">
      <c r="B19" s="10" t="s">
        <v>350</v>
      </c>
      <c r="C19" s="2" t="s">
        <v>333</v>
      </c>
      <c r="D19" s="14" t="s">
        <v>194</v>
      </c>
      <c r="E19" s="9" t="s">
        <v>335</v>
      </c>
      <c r="F19" s="9" t="s">
        <v>334</v>
      </c>
      <c r="G19" s="9" t="s">
        <v>295</v>
      </c>
    </row>
    <row r="20" spans="2:7" ht="56.25">
      <c r="B20" s="16" t="s">
        <v>369</v>
      </c>
      <c r="C20" t="s">
        <v>51</v>
      </c>
      <c r="D20" s="12" t="s">
        <v>367</v>
      </c>
      <c r="E20" s="8" t="s">
        <v>358</v>
      </c>
      <c r="F20" s="11">
        <v>68</v>
      </c>
      <c r="G20" s="15" t="s">
        <v>193</v>
      </c>
    </row>
    <row r="21" spans="2:7" ht="56.25">
      <c r="B21" s="16" t="s">
        <v>368</v>
      </c>
      <c r="C21" t="s">
        <v>52</v>
      </c>
      <c r="D21" s="12" t="s">
        <v>367</v>
      </c>
      <c r="E21" s="8" t="s">
        <v>358</v>
      </c>
      <c r="F21" s="11">
        <v>107.5</v>
      </c>
      <c r="G21" s="16" t="s">
        <v>68</v>
      </c>
    </row>
  </sheetData>
  <printOptions/>
  <pageMargins left="0.75" right="0.75" top="1" bottom="1" header="0.5" footer="0.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H28"/>
  <sheetViews>
    <sheetView workbookViewId="0" topLeftCell="A1">
      <pane ySplit="3" topLeftCell="BM7" activePane="bottomLeft" state="frozen"/>
      <selection pane="topLeft" activeCell="A1" sqref="A1"/>
      <selection pane="bottomLeft" activeCell="F22" sqref="F22"/>
    </sheetView>
  </sheetViews>
  <sheetFormatPr defaultColWidth="9.140625" defaultRowHeight="12.75"/>
  <cols>
    <col min="1" max="1" width="4.00390625" style="0" customWidth="1"/>
    <col min="2" max="2" width="39.140625" style="1" customWidth="1"/>
    <col min="3" max="3" width="5.7109375" style="1" customWidth="1"/>
    <col min="4" max="4" width="10.57421875" style="0" customWidth="1"/>
    <col min="5" max="5" width="35.421875" style="0" customWidth="1"/>
    <col min="6" max="6" width="9.28125" style="11" bestFit="1" customWidth="1"/>
    <col min="7" max="7" width="25.140625" style="0" customWidth="1"/>
  </cols>
  <sheetData>
    <row r="1" ht="12.75">
      <c r="A1" s="2" t="s">
        <v>341</v>
      </c>
    </row>
    <row r="2" ht="12.75">
      <c r="A2" s="2" t="s">
        <v>365</v>
      </c>
    </row>
    <row r="3" spans="2:7" ht="25.5">
      <c r="B3" s="17" t="s">
        <v>364</v>
      </c>
      <c r="C3" s="88" t="s">
        <v>122</v>
      </c>
      <c r="D3" s="2" t="s">
        <v>332</v>
      </c>
      <c r="E3" s="9" t="s">
        <v>335</v>
      </c>
      <c r="F3" s="58" t="s">
        <v>378</v>
      </c>
      <c r="G3" s="9" t="s">
        <v>295</v>
      </c>
    </row>
    <row r="4" spans="3:5" ht="7.5" customHeight="1">
      <c r="C4"/>
      <c r="E4" s="8"/>
    </row>
    <row r="5" spans="2:6" ht="22.5" customHeight="1">
      <c r="B5" s="1" t="s">
        <v>73</v>
      </c>
      <c r="C5" t="s">
        <v>69</v>
      </c>
      <c r="D5" t="s">
        <v>371</v>
      </c>
      <c r="E5" s="8" t="s">
        <v>337</v>
      </c>
      <c r="F5" s="11">
        <v>8.5</v>
      </c>
    </row>
    <row r="6" spans="2:6" ht="17.25">
      <c r="B6" s="1" t="s">
        <v>72</v>
      </c>
      <c r="C6" t="s">
        <v>85</v>
      </c>
      <c r="D6" t="s">
        <v>371</v>
      </c>
      <c r="E6" s="8" t="s">
        <v>337</v>
      </c>
      <c r="F6" s="11">
        <v>8.5</v>
      </c>
    </row>
    <row r="7" spans="2:6" ht="17.25">
      <c r="B7" s="1" t="s">
        <v>74</v>
      </c>
      <c r="C7" t="s">
        <v>86</v>
      </c>
      <c r="D7" t="s">
        <v>372</v>
      </c>
      <c r="E7" s="8" t="s">
        <v>337</v>
      </c>
      <c r="F7" s="11">
        <v>9.5</v>
      </c>
    </row>
    <row r="8" spans="2:6" ht="17.25">
      <c r="B8" s="1" t="s">
        <v>373</v>
      </c>
      <c r="C8" t="s">
        <v>87</v>
      </c>
      <c r="D8" t="s">
        <v>374</v>
      </c>
      <c r="E8" s="8" t="s">
        <v>358</v>
      </c>
      <c r="F8" s="11">
        <v>30</v>
      </c>
    </row>
    <row r="9" spans="2:7" ht="17.25">
      <c r="B9" s="1" t="s">
        <v>71</v>
      </c>
      <c r="C9" t="s">
        <v>88</v>
      </c>
      <c r="D9" t="s">
        <v>374</v>
      </c>
      <c r="E9" s="8" t="s">
        <v>337</v>
      </c>
      <c r="F9" s="11">
        <v>42.5</v>
      </c>
      <c r="G9" s="8"/>
    </row>
    <row r="10" spans="2:6" ht="17.25">
      <c r="B10" s="1" t="s">
        <v>70</v>
      </c>
      <c r="C10" t="s">
        <v>89</v>
      </c>
      <c r="D10" t="s">
        <v>374</v>
      </c>
      <c r="E10" s="8" t="s">
        <v>337</v>
      </c>
      <c r="F10" s="11">
        <v>32.5</v>
      </c>
    </row>
    <row r="11" spans="2:6" ht="33.75">
      <c r="B11" s="1" t="s">
        <v>375</v>
      </c>
      <c r="C11" t="s">
        <v>90</v>
      </c>
      <c r="D11" t="s">
        <v>374</v>
      </c>
      <c r="E11" s="8" t="s">
        <v>376</v>
      </c>
      <c r="F11" s="11">
        <v>32.5</v>
      </c>
    </row>
    <row r="12" spans="2:6" ht="17.25">
      <c r="B12" s="1" t="s">
        <v>377</v>
      </c>
      <c r="C12" t="s">
        <v>91</v>
      </c>
      <c r="D12" t="s">
        <v>374</v>
      </c>
      <c r="E12" s="8" t="s">
        <v>337</v>
      </c>
      <c r="F12" s="11">
        <v>22.5</v>
      </c>
    </row>
    <row r="13" spans="2:6" ht="17.25">
      <c r="B13" s="1" t="s">
        <v>75</v>
      </c>
      <c r="C13" t="s">
        <v>92</v>
      </c>
      <c r="D13" t="s">
        <v>374</v>
      </c>
      <c r="E13" s="8" t="s">
        <v>349</v>
      </c>
      <c r="F13" s="11">
        <v>13.5</v>
      </c>
    </row>
    <row r="14" spans="2:6" ht="35.25">
      <c r="B14" s="3" t="s">
        <v>76</v>
      </c>
      <c r="C14" t="s">
        <v>93</v>
      </c>
      <c r="D14" t="s">
        <v>374</v>
      </c>
      <c r="E14" s="8" t="s">
        <v>349</v>
      </c>
      <c r="F14" s="11">
        <v>15</v>
      </c>
    </row>
    <row r="15" spans="2:6" ht="17.25">
      <c r="B15" s="1" t="s">
        <v>77</v>
      </c>
      <c r="C15" t="s">
        <v>94</v>
      </c>
      <c r="D15" t="s">
        <v>379</v>
      </c>
      <c r="E15" s="8" t="s">
        <v>349</v>
      </c>
      <c r="F15" s="11">
        <v>25</v>
      </c>
    </row>
    <row r="16" spans="2:6" ht="17.25">
      <c r="B16" s="1" t="s">
        <v>380</v>
      </c>
      <c r="C16" t="s">
        <v>95</v>
      </c>
      <c r="D16" t="s">
        <v>379</v>
      </c>
      <c r="E16" s="8" t="s">
        <v>358</v>
      </c>
      <c r="F16" s="11">
        <v>24</v>
      </c>
    </row>
    <row r="17" spans="2:6" ht="25.5">
      <c r="B17" s="1" t="s">
        <v>381</v>
      </c>
      <c r="C17" t="s">
        <v>96</v>
      </c>
      <c r="D17" t="s">
        <v>379</v>
      </c>
      <c r="E17" s="8" t="s">
        <v>337</v>
      </c>
      <c r="F17" s="11">
        <v>24</v>
      </c>
    </row>
    <row r="18" spans="2:6" ht="17.25">
      <c r="B18" s="1" t="s">
        <v>78</v>
      </c>
      <c r="C18" t="s">
        <v>97</v>
      </c>
      <c r="D18" t="s">
        <v>379</v>
      </c>
      <c r="E18" s="8" t="s">
        <v>349</v>
      </c>
      <c r="F18" s="11">
        <v>55</v>
      </c>
    </row>
    <row r="19" spans="2:6" ht="17.25">
      <c r="B19" s="1" t="s">
        <v>79</v>
      </c>
      <c r="C19" t="s">
        <v>98</v>
      </c>
      <c r="D19" t="s">
        <v>346</v>
      </c>
      <c r="E19" s="8" t="s">
        <v>349</v>
      </c>
      <c r="F19" s="11">
        <v>69</v>
      </c>
    </row>
    <row r="20" spans="2:6" ht="17.25">
      <c r="B20" s="1" t="s">
        <v>80</v>
      </c>
      <c r="C20" t="s">
        <v>99</v>
      </c>
      <c r="D20" t="s">
        <v>346</v>
      </c>
      <c r="E20" s="8" t="s">
        <v>337</v>
      </c>
      <c r="F20" s="11">
        <v>69</v>
      </c>
    </row>
    <row r="21" spans="2:6" ht="17.25">
      <c r="B21" s="1" t="s">
        <v>81</v>
      </c>
      <c r="C21" t="s">
        <v>100</v>
      </c>
      <c r="D21" t="s">
        <v>346</v>
      </c>
      <c r="E21" s="8" t="s">
        <v>358</v>
      </c>
      <c r="F21" s="11">
        <v>68.5</v>
      </c>
    </row>
    <row r="22" spans="2:6" ht="17.25">
      <c r="B22" s="1" t="s">
        <v>82</v>
      </c>
      <c r="C22" t="s">
        <v>101</v>
      </c>
      <c r="D22" t="s">
        <v>346</v>
      </c>
      <c r="E22" s="8" t="s">
        <v>358</v>
      </c>
      <c r="F22" s="11">
        <v>69</v>
      </c>
    </row>
    <row r="23" spans="2:6" ht="17.25">
      <c r="B23" s="1" t="s">
        <v>83</v>
      </c>
      <c r="C23" t="s">
        <v>102</v>
      </c>
      <c r="D23" t="s">
        <v>346</v>
      </c>
      <c r="E23" s="8" t="s">
        <v>358</v>
      </c>
      <c r="F23" s="11">
        <v>69</v>
      </c>
    </row>
    <row r="24" spans="3:5" ht="12.75">
      <c r="C24"/>
      <c r="E24" s="8"/>
    </row>
    <row r="25" spans="1:5" ht="12.75">
      <c r="A25" s="2" t="s">
        <v>433</v>
      </c>
      <c r="E25" s="8"/>
    </row>
    <row r="26" spans="3:5" ht="12.75">
      <c r="C26"/>
      <c r="E26" s="8"/>
    </row>
    <row r="27" spans="2:8" ht="12.75">
      <c r="B27" s="17" t="s">
        <v>364</v>
      </c>
      <c r="C27" s="2" t="s">
        <v>333</v>
      </c>
      <c r="D27" s="14" t="s">
        <v>195</v>
      </c>
      <c r="E27" s="9" t="s">
        <v>335</v>
      </c>
      <c r="F27" s="9" t="s">
        <v>334</v>
      </c>
      <c r="G27" s="2"/>
      <c r="H27" s="16"/>
    </row>
    <row r="28" spans="2:8" ht="56.25">
      <c r="B28" s="72" t="s">
        <v>84</v>
      </c>
      <c r="C28" t="s">
        <v>107</v>
      </c>
      <c r="D28" s="12" t="s">
        <v>384</v>
      </c>
      <c r="E28" s="8" t="s">
        <v>358</v>
      </c>
      <c r="F28" s="11">
        <v>105</v>
      </c>
      <c r="G28" s="15" t="s">
        <v>108</v>
      </c>
      <c r="H28" s="15"/>
    </row>
  </sheetData>
  <printOptions/>
  <pageMargins left="0.75" right="0.75" top="1" bottom="1" header="0.5" footer="0.5"/>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H21"/>
  <sheetViews>
    <sheetView workbookViewId="0" topLeftCell="C1">
      <selection activeCell="E9" sqref="E9"/>
    </sheetView>
  </sheetViews>
  <sheetFormatPr defaultColWidth="9.140625" defaultRowHeight="12.75"/>
  <cols>
    <col min="1" max="1" width="4.57421875" style="0" customWidth="1"/>
    <col min="2" max="2" width="36.421875" style="1" customWidth="1"/>
    <col min="3" max="3" width="8.140625" style="1" customWidth="1"/>
    <col min="4" max="4" width="11.28125" style="13" customWidth="1"/>
    <col min="5" max="5" width="26.140625" style="13" customWidth="1"/>
    <col min="6" max="6" width="17.421875" style="11" customWidth="1"/>
    <col min="7" max="7" width="20.00390625" style="0" customWidth="1"/>
    <col min="8" max="8" width="20.140625" style="15" customWidth="1"/>
  </cols>
  <sheetData>
    <row r="1" ht="12.75">
      <c r="A1" s="2" t="s">
        <v>341</v>
      </c>
    </row>
    <row r="2" ht="12.75">
      <c r="A2" s="2" t="s">
        <v>365</v>
      </c>
    </row>
    <row r="3" spans="1:7" ht="12.75">
      <c r="A3" s="88" t="s">
        <v>122</v>
      </c>
      <c r="B3" s="17" t="s">
        <v>385</v>
      </c>
      <c r="C3" s="88" t="s">
        <v>122</v>
      </c>
      <c r="D3" s="14" t="s">
        <v>503</v>
      </c>
      <c r="E3" s="9" t="s">
        <v>335</v>
      </c>
      <c r="F3" s="9" t="s">
        <v>378</v>
      </c>
      <c r="G3" s="9" t="s">
        <v>295</v>
      </c>
    </row>
    <row r="4" spans="3:7" ht="12.75">
      <c r="C4"/>
      <c r="E4" s="8"/>
      <c r="G4" s="15"/>
    </row>
    <row r="5" spans="1:7" ht="36" customHeight="1">
      <c r="A5" t="s">
        <v>510</v>
      </c>
      <c r="B5" s="16" t="s">
        <v>518</v>
      </c>
      <c r="C5" t="s">
        <v>510</v>
      </c>
      <c r="D5" s="13" t="s">
        <v>504</v>
      </c>
      <c r="E5" s="8" t="s">
        <v>349</v>
      </c>
      <c r="F5" s="18">
        <v>28</v>
      </c>
      <c r="G5" s="15"/>
    </row>
    <row r="6" spans="1:7" ht="22.5">
      <c r="A6" t="s">
        <v>511</v>
      </c>
      <c r="B6" s="16" t="s">
        <v>386</v>
      </c>
      <c r="C6" t="s">
        <v>511</v>
      </c>
      <c r="E6" s="8" t="s">
        <v>338</v>
      </c>
      <c r="F6" s="11">
        <v>14.5</v>
      </c>
      <c r="G6" s="15"/>
    </row>
    <row r="7" spans="1:7" ht="70.5" customHeight="1">
      <c r="A7" t="s">
        <v>512</v>
      </c>
      <c r="B7" s="1" t="s">
        <v>519</v>
      </c>
      <c r="C7" t="s">
        <v>512</v>
      </c>
      <c r="D7" s="13" t="s">
        <v>505</v>
      </c>
      <c r="E7" s="8" t="s">
        <v>349</v>
      </c>
      <c r="F7" s="19" t="s">
        <v>388</v>
      </c>
      <c r="G7" s="15" t="s">
        <v>387</v>
      </c>
    </row>
    <row r="8" spans="1:6" ht="33.75">
      <c r="A8" t="s">
        <v>513</v>
      </c>
      <c r="B8" s="1" t="s">
        <v>520</v>
      </c>
      <c r="C8" t="s">
        <v>513</v>
      </c>
      <c r="D8" s="13" t="s">
        <v>506</v>
      </c>
      <c r="E8" s="8" t="s">
        <v>389</v>
      </c>
      <c r="F8" s="11">
        <v>20</v>
      </c>
    </row>
    <row r="9" spans="1:7" ht="22.5">
      <c r="A9" t="s">
        <v>514</v>
      </c>
      <c r="B9" s="1" t="s">
        <v>521</v>
      </c>
      <c r="C9" t="s">
        <v>514</v>
      </c>
      <c r="D9" s="19" t="s">
        <v>507</v>
      </c>
      <c r="E9" s="8" t="s">
        <v>338</v>
      </c>
      <c r="F9" s="11">
        <v>31</v>
      </c>
      <c r="G9" s="8"/>
    </row>
    <row r="10" spans="1:6" ht="33.75">
      <c r="A10" t="s">
        <v>515</v>
      </c>
      <c r="B10" s="1" t="s">
        <v>522</v>
      </c>
      <c r="C10" t="s">
        <v>515</v>
      </c>
      <c r="D10" s="13" t="s">
        <v>508</v>
      </c>
      <c r="E10" s="8" t="s">
        <v>389</v>
      </c>
      <c r="F10" s="11">
        <v>23</v>
      </c>
    </row>
    <row r="11" spans="1:6" ht="17.25">
      <c r="A11" t="s">
        <v>516</v>
      </c>
      <c r="B11" s="1" t="s">
        <v>523</v>
      </c>
      <c r="C11" t="s">
        <v>516</v>
      </c>
      <c r="D11" s="13" t="s">
        <v>508</v>
      </c>
      <c r="E11" s="8" t="s">
        <v>338</v>
      </c>
      <c r="F11" s="11">
        <v>23</v>
      </c>
    </row>
    <row r="12" spans="1:6" ht="33.75">
      <c r="A12" t="s">
        <v>517</v>
      </c>
      <c r="B12" s="1" t="s">
        <v>390</v>
      </c>
      <c r="C12" t="s">
        <v>517</v>
      </c>
      <c r="D12" s="19" t="s">
        <v>509</v>
      </c>
      <c r="E12" s="8" t="s">
        <v>338</v>
      </c>
      <c r="F12" s="11">
        <v>25</v>
      </c>
    </row>
    <row r="17" ht="12.75">
      <c r="A17" s="2"/>
    </row>
    <row r="19" spans="1:8" ht="12.75">
      <c r="A19" s="2"/>
      <c r="B19" s="17"/>
      <c r="C19" s="17"/>
      <c r="D19" s="14"/>
      <c r="E19" s="14"/>
      <c r="F19" s="9"/>
      <c r="G19" s="2"/>
      <c r="H19" s="16"/>
    </row>
    <row r="20" spans="2:7" ht="12.75">
      <c r="B20" s="16"/>
      <c r="C20" s="16"/>
      <c r="D20" s="12"/>
      <c r="E20" s="12"/>
      <c r="G20" s="11"/>
    </row>
    <row r="21" spans="2:5" ht="12.75">
      <c r="B21" s="16"/>
      <c r="C21" s="16"/>
      <c r="D21" s="12"/>
      <c r="E21" s="12"/>
    </row>
  </sheetData>
  <printOptions/>
  <pageMargins left="0.75" right="0.75" top="1" bottom="1" header="0.5" footer="0.5"/>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H23"/>
  <sheetViews>
    <sheetView workbookViewId="0" topLeftCell="C1">
      <selection activeCell="F13" sqref="F13"/>
    </sheetView>
  </sheetViews>
  <sheetFormatPr defaultColWidth="9.140625" defaultRowHeight="12.75"/>
  <cols>
    <col min="1" max="1" width="5.57421875" style="0" customWidth="1"/>
    <col min="2" max="2" width="36.421875" style="1" customWidth="1"/>
    <col min="3" max="3" width="5.8515625" style="1" customWidth="1"/>
    <col min="4" max="4" width="7.00390625" style="29" bestFit="1" customWidth="1"/>
    <col min="5" max="5" width="28.8515625" style="29" customWidth="1"/>
    <col min="6" max="6" width="15.28125" style="11" customWidth="1"/>
    <col min="7" max="7" width="20.00390625" style="0" customWidth="1"/>
    <col min="8" max="8" width="20.140625" style="15" customWidth="1"/>
  </cols>
  <sheetData>
    <row r="1" ht="12.75">
      <c r="A1" s="2" t="s">
        <v>391</v>
      </c>
    </row>
    <row r="2" ht="12.75">
      <c r="A2" s="2"/>
    </row>
    <row r="3" spans="2:7" ht="25.5">
      <c r="B3" s="17" t="s">
        <v>402</v>
      </c>
      <c r="C3" s="88" t="s">
        <v>122</v>
      </c>
      <c r="D3" s="73" t="s">
        <v>103</v>
      </c>
      <c r="E3" s="9" t="s">
        <v>335</v>
      </c>
      <c r="F3" s="9" t="s">
        <v>378</v>
      </c>
      <c r="G3" s="9" t="s">
        <v>295</v>
      </c>
    </row>
    <row r="4" spans="3:7" ht="12.75">
      <c r="C4"/>
      <c r="E4" s="8"/>
      <c r="G4" s="15"/>
    </row>
    <row r="5" spans="2:7" ht="36" customHeight="1">
      <c r="B5" s="16" t="s">
        <v>392</v>
      </c>
      <c r="C5" t="s">
        <v>524</v>
      </c>
      <c r="D5" s="29" t="s">
        <v>104</v>
      </c>
      <c r="E5" s="8" t="s">
        <v>349</v>
      </c>
      <c r="F5" s="18">
        <v>28</v>
      </c>
      <c r="G5" s="15"/>
    </row>
    <row r="6" spans="2:7" ht="22.5">
      <c r="B6" s="16" t="s">
        <v>393</v>
      </c>
      <c r="C6" t="s">
        <v>525</v>
      </c>
      <c r="D6" s="29">
        <v>4</v>
      </c>
      <c r="E6" s="8" t="s">
        <v>349</v>
      </c>
      <c r="F6" s="11">
        <v>28</v>
      </c>
      <c r="G6" s="15"/>
    </row>
    <row r="7" spans="2:7" ht="45">
      <c r="B7" s="16" t="s">
        <v>394</v>
      </c>
      <c r="C7" t="s">
        <v>526</v>
      </c>
      <c r="D7" s="29">
        <v>4</v>
      </c>
      <c r="E7" s="8" t="s">
        <v>349</v>
      </c>
      <c r="F7" s="11">
        <v>28</v>
      </c>
      <c r="G7" s="15"/>
    </row>
    <row r="8" spans="2:6" ht="22.5">
      <c r="B8" s="16" t="s">
        <v>395</v>
      </c>
      <c r="C8" t="s">
        <v>527</v>
      </c>
      <c r="D8" s="29">
        <v>4</v>
      </c>
      <c r="E8" s="8" t="s">
        <v>349</v>
      </c>
      <c r="F8" s="11">
        <v>28</v>
      </c>
    </row>
    <row r="9" spans="2:6" ht="22.5">
      <c r="B9" s="16" t="s">
        <v>398</v>
      </c>
      <c r="C9" t="s">
        <v>528</v>
      </c>
      <c r="D9" s="29" t="s">
        <v>105</v>
      </c>
      <c r="E9" s="8" t="s">
        <v>358</v>
      </c>
      <c r="F9" s="11">
        <v>27</v>
      </c>
    </row>
    <row r="10" spans="2:7" ht="33.75">
      <c r="B10" s="16" t="s">
        <v>396</v>
      </c>
      <c r="C10" t="s">
        <v>529</v>
      </c>
      <c r="D10" s="29" t="s">
        <v>105</v>
      </c>
      <c r="E10" s="8" t="s">
        <v>389</v>
      </c>
      <c r="F10" s="11">
        <v>27</v>
      </c>
      <c r="G10" s="8"/>
    </row>
    <row r="11" spans="2:6" ht="17.25">
      <c r="B11" s="16" t="s">
        <v>397</v>
      </c>
      <c r="C11" t="s">
        <v>530</v>
      </c>
      <c r="D11" s="29" t="s">
        <v>105</v>
      </c>
      <c r="E11" s="8" t="s">
        <v>358</v>
      </c>
      <c r="F11" s="11">
        <v>27</v>
      </c>
    </row>
    <row r="12" spans="2:6" ht="22.5">
      <c r="B12" s="16" t="s">
        <v>158</v>
      </c>
      <c r="C12" t="s">
        <v>531</v>
      </c>
      <c r="D12" s="29" t="s">
        <v>105</v>
      </c>
      <c r="E12" s="8" t="s">
        <v>358</v>
      </c>
      <c r="F12" s="11">
        <v>27</v>
      </c>
    </row>
    <row r="13" spans="2:6" ht="22.5">
      <c r="B13" s="16" t="s">
        <v>400</v>
      </c>
      <c r="C13" t="s">
        <v>532</v>
      </c>
      <c r="D13" s="29" t="s">
        <v>105</v>
      </c>
      <c r="E13" s="8" t="s">
        <v>349</v>
      </c>
      <c r="F13" s="11">
        <v>32.5</v>
      </c>
    </row>
    <row r="14" spans="2:6" ht="17.25">
      <c r="B14" s="16" t="s">
        <v>399</v>
      </c>
      <c r="C14" t="s">
        <v>533</v>
      </c>
      <c r="D14" s="29">
        <v>5</v>
      </c>
      <c r="E14" s="8" t="s">
        <v>358</v>
      </c>
      <c r="F14" s="11">
        <v>26</v>
      </c>
    </row>
    <row r="15" spans="2:6" ht="17.25">
      <c r="B15" s="16" t="s">
        <v>401</v>
      </c>
      <c r="C15" t="s">
        <v>534</v>
      </c>
      <c r="D15" s="29">
        <v>5</v>
      </c>
      <c r="E15" s="8" t="s">
        <v>358</v>
      </c>
      <c r="F15" s="11">
        <v>26</v>
      </c>
    </row>
    <row r="16" spans="2:7" ht="57.75">
      <c r="B16" s="16" t="s">
        <v>382</v>
      </c>
      <c r="C16" t="s">
        <v>535</v>
      </c>
      <c r="D16" s="74">
        <v>6</v>
      </c>
      <c r="E16" s="8" t="s">
        <v>358</v>
      </c>
      <c r="F16" s="18">
        <f>58.5+15.5</f>
        <v>74</v>
      </c>
      <c r="G16" s="15" t="s">
        <v>383</v>
      </c>
    </row>
    <row r="17" spans="2:6" ht="33.75">
      <c r="B17" s="16" t="s">
        <v>396</v>
      </c>
      <c r="C17" t="s">
        <v>536</v>
      </c>
      <c r="D17" s="29" t="s">
        <v>106</v>
      </c>
      <c r="E17" s="8" t="s">
        <v>389</v>
      </c>
      <c r="F17" s="11">
        <v>37</v>
      </c>
    </row>
    <row r="19" ht="12.75">
      <c r="A19" s="2"/>
    </row>
    <row r="21" spans="1:8" ht="12.75">
      <c r="A21" s="2"/>
      <c r="B21" s="17"/>
      <c r="C21" s="17"/>
      <c r="D21" s="75"/>
      <c r="E21" s="75"/>
      <c r="F21" s="9"/>
      <c r="G21" s="2"/>
      <c r="H21" s="16"/>
    </row>
    <row r="22" spans="2:7" ht="12.75">
      <c r="B22" s="16"/>
      <c r="C22" s="16"/>
      <c r="D22" s="76"/>
      <c r="E22" s="76"/>
      <c r="G22" s="11"/>
    </row>
    <row r="23" spans="2:5" ht="12.75">
      <c r="B23" s="16"/>
      <c r="C23" s="16"/>
      <c r="D23" s="76"/>
      <c r="E23" s="76"/>
    </row>
  </sheetData>
  <printOptions/>
  <pageMargins left="0.75" right="0.75" top="1" bottom="1" header="0.5" footer="0.5"/>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H26"/>
  <sheetViews>
    <sheetView workbookViewId="0" topLeftCell="A4">
      <selection activeCell="F18" sqref="F18"/>
    </sheetView>
  </sheetViews>
  <sheetFormatPr defaultColWidth="9.140625" defaultRowHeight="12.75"/>
  <cols>
    <col min="1" max="1" width="6.00390625" style="0" customWidth="1"/>
    <col min="2" max="2" width="36.421875" style="1" customWidth="1"/>
    <col min="3" max="3" width="6.00390625" style="1" bestFit="1" customWidth="1"/>
    <col min="4" max="4" width="11.28125" style="13" customWidth="1"/>
    <col min="5" max="5" width="38.140625" style="13" customWidth="1"/>
    <col min="6" max="6" width="15.28125" style="11" customWidth="1"/>
    <col min="7" max="7" width="20.00390625" style="0" customWidth="1"/>
    <col min="8" max="8" width="20.140625" style="15" customWidth="1"/>
  </cols>
  <sheetData>
    <row r="1" ht="12.75">
      <c r="A1" s="2" t="s">
        <v>200</v>
      </c>
    </row>
    <row r="2" ht="12.75">
      <c r="A2" s="2" t="s">
        <v>365</v>
      </c>
    </row>
    <row r="3" spans="2:7" ht="25.5">
      <c r="B3" s="17" t="s">
        <v>403</v>
      </c>
      <c r="C3" s="88" t="s">
        <v>122</v>
      </c>
      <c r="D3" s="77" t="s">
        <v>103</v>
      </c>
      <c r="E3" s="9" t="s">
        <v>335</v>
      </c>
      <c r="F3" s="9" t="s">
        <v>378</v>
      </c>
      <c r="G3" s="9" t="s">
        <v>295</v>
      </c>
    </row>
    <row r="4" spans="3:7" ht="12.75">
      <c r="C4"/>
      <c r="E4" s="8"/>
      <c r="G4" s="15"/>
    </row>
    <row r="5" spans="2:7" ht="22.5" customHeight="1">
      <c r="B5" s="16" t="s">
        <v>404</v>
      </c>
      <c r="C5" t="s">
        <v>539</v>
      </c>
      <c r="D5" s="78">
        <v>24</v>
      </c>
      <c r="E5" s="8" t="s">
        <v>389</v>
      </c>
      <c r="F5" s="18">
        <v>17</v>
      </c>
      <c r="G5" s="15"/>
    </row>
    <row r="6" spans="2:7" ht="16.5">
      <c r="B6" s="16" t="s">
        <v>405</v>
      </c>
      <c r="C6" t="s">
        <v>540</v>
      </c>
      <c r="D6" s="78">
        <v>24</v>
      </c>
      <c r="E6" s="8" t="s">
        <v>358</v>
      </c>
      <c r="F6" s="11">
        <v>17</v>
      </c>
      <c r="G6" s="15"/>
    </row>
    <row r="7" spans="2:7" ht="12.75">
      <c r="B7" s="16"/>
      <c r="C7"/>
      <c r="D7" s="20"/>
      <c r="E7" s="8"/>
      <c r="G7" s="15"/>
    </row>
    <row r="8" spans="2:7" ht="33.75">
      <c r="B8" s="16" t="s">
        <v>406</v>
      </c>
      <c r="C8" t="s">
        <v>537</v>
      </c>
      <c r="D8" s="20" t="s">
        <v>553</v>
      </c>
      <c r="E8" s="8" t="s">
        <v>349</v>
      </c>
      <c r="F8" s="11">
        <v>39</v>
      </c>
      <c r="G8" s="22" t="s">
        <v>407</v>
      </c>
    </row>
    <row r="9" spans="2:6" ht="33.75">
      <c r="B9" s="16" t="s">
        <v>408</v>
      </c>
      <c r="C9" t="s">
        <v>541</v>
      </c>
      <c r="D9" s="20" t="s">
        <v>553</v>
      </c>
      <c r="E9" s="8" t="s">
        <v>349</v>
      </c>
      <c r="F9" s="11">
        <v>39</v>
      </c>
    </row>
    <row r="10" spans="2:6" ht="22.5">
      <c r="B10" s="21" t="s">
        <v>409</v>
      </c>
      <c r="C10" t="s">
        <v>542</v>
      </c>
      <c r="D10" s="29">
        <v>7</v>
      </c>
      <c r="E10" s="8" t="s">
        <v>358</v>
      </c>
      <c r="F10" s="11">
        <v>43</v>
      </c>
    </row>
    <row r="11" spans="2:7" ht="22.5">
      <c r="B11" s="21" t="s">
        <v>410</v>
      </c>
      <c r="C11" t="s">
        <v>543</v>
      </c>
      <c r="D11" s="29">
        <v>7</v>
      </c>
      <c r="E11" s="8" t="s">
        <v>389</v>
      </c>
      <c r="F11" s="11">
        <v>43</v>
      </c>
      <c r="G11" s="8"/>
    </row>
    <row r="12" spans="2:6" ht="16.5">
      <c r="B12" s="21" t="s">
        <v>411</v>
      </c>
      <c r="C12" t="s">
        <v>544</v>
      </c>
      <c r="D12" s="29" t="s">
        <v>554</v>
      </c>
      <c r="E12" s="8" t="s">
        <v>389</v>
      </c>
      <c r="F12" s="11">
        <v>42</v>
      </c>
    </row>
    <row r="13" spans="2:7" ht="16.5">
      <c r="B13" s="21" t="s">
        <v>412</v>
      </c>
      <c r="C13" t="s">
        <v>545</v>
      </c>
      <c r="D13" s="29" t="s">
        <v>554</v>
      </c>
      <c r="E13" s="8" t="s">
        <v>389</v>
      </c>
      <c r="F13" s="11">
        <v>38</v>
      </c>
      <c r="G13" s="22" t="s">
        <v>413</v>
      </c>
    </row>
    <row r="14" spans="2:6" ht="16.5">
      <c r="B14" s="16" t="s">
        <v>414</v>
      </c>
      <c r="C14" t="s">
        <v>546</v>
      </c>
      <c r="D14" s="29">
        <v>8</v>
      </c>
      <c r="E14" s="8" t="s">
        <v>358</v>
      </c>
      <c r="F14" s="11">
        <v>40</v>
      </c>
    </row>
    <row r="15" spans="2:6" ht="22.5">
      <c r="B15" s="21" t="s">
        <v>415</v>
      </c>
      <c r="C15" t="s">
        <v>547</v>
      </c>
      <c r="D15" s="29">
        <v>8</v>
      </c>
      <c r="E15" s="8" t="s">
        <v>389</v>
      </c>
      <c r="F15" s="11">
        <v>48</v>
      </c>
    </row>
    <row r="16" spans="2:6" ht="22.5">
      <c r="B16" s="16" t="s">
        <v>416</v>
      </c>
      <c r="C16" t="s">
        <v>548</v>
      </c>
      <c r="D16" s="29">
        <v>8</v>
      </c>
      <c r="E16" s="8" t="s">
        <v>389</v>
      </c>
      <c r="F16" s="11">
        <v>40</v>
      </c>
    </row>
    <row r="17" spans="2:7" ht="45">
      <c r="B17" s="16" t="s">
        <v>417</v>
      </c>
      <c r="C17" t="s">
        <v>549</v>
      </c>
      <c r="D17" s="79" t="s">
        <v>555</v>
      </c>
      <c r="E17" s="8" t="s">
        <v>349</v>
      </c>
      <c r="F17" s="11">
        <v>42.5</v>
      </c>
      <c r="G17" s="22" t="s">
        <v>418</v>
      </c>
    </row>
    <row r="18" spans="2:6" ht="16.5">
      <c r="B18" s="21" t="s">
        <v>419</v>
      </c>
      <c r="C18" t="s">
        <v>550</v>
      </c>
      <c r="D18" s="29">
        <v>9</v>
      </c>
      <c r="E18" s="8" t="s">
        <v>389</v>
      </c>
      <c r="F18" s="11">
        <v>44</v>
      </c>
    </row>
    <row r="19" spans="2:6" ht="22.5">
      <c r="B19" s="16" t="s">
        <v>420</v>
      </c>
      <c r="C19" t="s">
        <v>551</v>
      </c>
      <c r="D19" s="29">
        <v>9</v>
      </c>
      <c r="E19" s="8" t="s">
        <v>389</v>
      </c>
      <c r="F19" s="11">
        <v>48</v>
      </c>
    </row>
    <row r="20" spans="2:6" ht="16.5">
      <c r="B20" s="16" t="s">
        <v>421</v>
      </c>
      <c r="C20" t="s">
        <v>552</v>
      </c>
      <c r="D20" s="13" t="s">
        <v>556</v>
      </c>
      <c r="E20" s="8" t="s">
        <v>358</v>
      </c>
      <c r="F20" s="11">
        <v>44</v>
      </c>
    </row>
    <row r="21" spans="2:5" ht="12.75">
      <c r="B21" s="16"/>
      <c r="C21"/>
      <c r="E21" s="8"/>
    </row>
    <row r="22" spans="1:5" ht="12.75">
      <c r="A22" s="2" t="s">
        <v>432</v>
      </c>
      <c r="B22" s="16"/>
      <c r="E22" s="8"/>
    </row>
    <row r="23" spans="2:7" ht="12.75">
      <c r="B23" s="16"/>
      <c r="C23" s="2"/>
      <c r="D23" s="14" t="s">
        <v>366</v>
      </c>
      <c r="E23" s="9" t="s">
        <v>335</v>
      </c>
      <c r="F23" s="9" t="s">
        <v>334</v>
      </c>
      <c r="G23" s="9" t="s">
        <v>295</v>
      </c>
    </row>
    <row r="24" spans="2:8" ht="48.75">
      <c r="B24" s="16" t="s">
        <v>422</v>
      </c>
      <c r="C24" t="s">
        <v>557</v>
      </c>
      <c r="D24" s="12" t="s">
        <v>384</v>
      </c>
      <c r="E24" s="8" t="s">
        <v>358</v>
      </c>
      <c r="F24" s="23">
        <v>63</v>
      </c>
      <c r="G24" s="22" t="s">
        <v>423</v>
      </c>
      <c r="H24" s="16"/>
    </row>
    <row r="25" spans="2:7" ht="57" customHeight="1">
      <c r="B25" s="16" t="s">
        <v>424</v>
      </c>
      <c r="C25" t="s">
        <v>558</v>
      </c>
      <c r="D25" s="12" t="s">
        <v>384</v>
      </c>
      <c r="E25" s="8" t="s">
        <v>358</v>
      </c>
      <c r="F25" s="11">
        <v>61</v>
      </c>
      <c r="G25" s="22" t="s">
        <v>425</v>
      </c>
    </row>
    <row r="26" spans="2:7" ht="48.75">
      <c r="B26" s="16" t="s">
        <v>426</v>
      </c>
      <c r="C26" t="s">
        <v>559</v>
      </c>
      <c r="D26" s="12" t="s">
        <v>384</v>
      </c>
      <c r="E26" s="8" t="s">
        <v>358</v>
      </c>
      <c r="F26" s="11">
        <v>110</v>
      </c>
      <c r="G26" s="22" t="s">
        <v>427</v>
      </c>
    </row>
    <row r="28" ht="12.75"/>
  </sheetData>
  <printOptions/>
  <pageMargins left="0.75" right="0.75" top="1" bottom="1" header="0.5" footer="0.5"/>
  <pageSetup horizontalDpi="300" verticalDpi="300" orientation="portrait" paperSize="9" r:id="rId3"/>
  <legacyDrawing r:id="rId2"/>
</worksheet>
</file>

<file path=xl/worksheets/sheet9.xml><?xml version="1.0" encoding="utf-8"?>
<worksheet xmlns="http://schemas.openxmlformats.org/spreadsheetml/2006/main" xmlns:r="http://schemas.openxmlformats.org/officeDocument/2006/relationships">
  <dimension ref="A1:H19"/>
  <sheetViews>
    <sheetView workbookViewId="0" topLeftCell="A1">
      <selection activeCell="A1" sqref="A1"/>
    </sheetView>
  </sheetViews>
  <sheetFormatPr defaultColWidth="9.140625" defaultRowHeight="12.75"/>
  <cols>
    <col min="1" max="1" width="5.57421875" style="0" customWidth="1"/>
    <col min="2" max="2" width="36.421875" style="1" customWidth="1"/>
    <col min="3" max="3" width="5.421875" style="1" bestFit="1" customWidth="1"/>
    <col min="4" max="4" width="10.140625" style="13" customWidth="1"/>
    <col min="5" max="5" width="27.421875" style="8" customWidth="1"/>
    <col min="6" max="6" width="15.28125" style="11" customWidth="1"/>
    <col min="7" max="7" width="33.00390625" style="0" customWidth="1"/>
    <col min="8" max="8" width="20.140625" style="15" customWidth="1"/>
  </cols>
  <sheetData>
    <row r="1" ht="12.75">
      <c r="A1" s="158" t="s">
        <v>200</v>
      </c>
    </row>
    <row r="2" ht="12.75">
      <c r="A2" s="2" t="s">
        <v>436</v>
      </c>
    </row>
    <row r="3" spans="2:7" ht="12.75">
      <c r="B3" s="17" t="s">
        <v>428</v>
      </c>
      <c r="C3" s="88" t="s">
        <v>122</v>
      </c>
      <c r="D3" s="14" t="s">
        <v>332</v>
      </c>
      <c r="E3" s="9" t="s">
        <v>335</v>
      </c>
      <c r="F3" s="9" t="s">
        <v>378</v>
      </c>
      <c r="G3" s="9" t="s">
        <v>295</v>
      </c>
    </row>
    <row r="4" spans="3:7" ht="12.75">
      <c r="C4"/>
      <c r="G4" s="15"/>
    </row>
    <row r="5" spans="1:2" ht="12.75">
      <c r="A5" s="2" t="s">
        <v>433</v>
      </c>
      <c r="B5" s="16"/>
    </row>
    <row r="6" spans="2:7" ht="12.75">
      <c r="B6" s="16"/>
      <c r="C6" s="2"/>
      <c r="D6" s="14" t="s">
        <v>366</v>
      </c>
      <c r="E6" s="9" t="s">
        <v>335</v>
      </c>
      <c r="F6" s="9" t="s">
        <v>334</v>
      </c>
      <c r="G6" s="9" t="s">
        <v>295</v>
      </c>
    </row>
    <row r="7" spans="2:8" ht="17.25">
      <c r="B7" s="16" t="s">
        <v>429</v>
      </c>
      <c r="C7" t="s">
        <v>564</v>
      </c>
      <c r="D7" s="12" t="s">
        <v>430</v>
      </c>
      <c r="E7" s="8" t="s">
        <v>358</v>
      </c>
      <c r="F7" s="23">
        <v>98.7</v>
      </c>
      <c r="G7" s="22" t="s">
        <v>431</v>
      </c>
      <c r="H7" s="16"/>
    </row>
    <row r="8" spans="2:7" ht="46.5" customHeight="1">
      <c r="B8" s="16" t="s">
        <v>565</v>
      </c>
      <c r="C8"/>
      <c r="D8" s="12"/>
      <c r="G8" s="24" t="s">
        <v>434</v>
      </c>
    </row>
    <row r="9" spans="2:7" ht="45">
      <c r="B9" s="16" t="s">
        <v>566</v>
      </c>
      <c r="C9"/>
      <c r="D9" s="12"/>
      <c r="G9" s="22"/>
    </row>
    <row r="10" spans="2:3" ht="33.75">
      <c r="B10" s="16" t="s">
        <v>567</v>
      </c>
      <c r="C10"/>
    </row>
    <row r="11" spans="3:6" ht="12.75">
      <c r="C11"/>
      <c r="E11" s="8" t="s">
        <v>435</v>
      </c>
      <c r="F11" s="11">
        <f>15*3+80*3+98.7</f>
        <v>383.7</v>
      </c>
    </row>
    <row r="12" ht="12.75">
      <c r="C12"/>
    </row>
    <row r="13" spans="2:6" ht="12.75">
      <c r="B13" s="3" t="s">
        <v>610</v>
      </c>
      <c r="C13"/>
      <c r="D13" s="14" t="s">
        <v>332</v>
      </c>
      <c r="F13" s="9" t="s">
        <v>378</v>
      </c>
    </row>
    <row r="14" spans="2:5" ht="25.5">
      <c r="B14" s="8" t="s">
        <v>609</v>
      </c>
      <c r="C14" t="s">
        <v>560</v>
      </c>
      <c r="E14" s="8" t="s">
        <v>145</v>
      </c>
    </row>
    <row r="15" spans="2:3" ht="171.75">
      <c r="B15" s="24" t="s">
        <v>11</v>
      </c>
      <c r="C15"/>
    </row>
    <row r="16" ht="12.75">
      <c r="C16"/>
    </row>
    <row r="17" spans="2:6" ht="12.75">
      <c r="B17" s="15" t="s">
        <v>611</v>
      </c>
      <c r="C17" t="s">
        <v>561</v>
      </c>
      <c r="D17" s="13" t="s">
        <v>612</v>
      </c>
      <c r="F17" s="11">
        <v>33</v>
      </c>
    </row>
    <row r="18" spans="2:6" ht="12.75">
      <c r="B18" s="15" t="s">
        <v>611</v>
      </c>
      <c r="C18" t="s">
        <v>562</v>
      </c>
      <c r="D18" s="13" t="s">
        <v>613</v>
      </c>
      <c r="F18" s="11">
        <v>43</v>
      </c>
    </row>
    <row r="19" spans="2:6" ht="12.75">
      <c r="B19" s="15" t="s">
        <v>610</v>
      </c>
      <c r="C19" t="s">
        <v>563</v>
      </c>
      <c r="D19" s="13" t="s">
        <v>614</v>
      </c>
      <c r="F19" s="11">
        <v>53</v>
      </c>
    </row>
  </sheetData>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francesco</cp:lastModifiedBy>
  <dcterms:created xsi:type="dcterms:W3CDTF">1996-11-05T10:16:36Z</dcterms:created>
  <dcterms:modified xsi:type="dcterms:W3CDTF">2006-08-05T11:16:24Z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